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60" windowWidth="29040" windowHeight="15060" activeTab="3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Titles" localSheetId="0">'Прил 1'!$11:$11</definedName>
    <definedName name="_xlnm.Print_Titles" localSheetId="1">'Прил 2'!$11:$11</definedName>
    <definedName name="_xlnm.Print_Titles" localSheetId="2">'Прил 3'!$11:$11</definedName>
    <definedName name="_xlnm.Print_Titles" localSheetId="3">'Прил 4'!$11:$11</definedName>
    <definedName name="_xlnm.Print_Titles" localSheetId="4">'Прил 5'!$11:$11</definedName>
    <definedName name="_xlnm.Print_Area" localSheetId="0">'Прил 1'!$A$1:$E$46</definedName>
    <definedName name="_xlnm.Print_Area" localSheetId="1">'Прил 2'!$A$1:$E$41</definedName>
    <definedName name="_xlnm.Print_Area" localSheetId="2">'Прил 3'!$A$1:$F$65</definedName>
    <definedName name="_xlnm.Print_Area" localSheetId="3">'Прил 4'!$A$1:$F$123</definedName>
    <definedName name="_xlnm.Print_Area" localSheetId="4">'Прил 5'!$A$1:$I$164</definedName>
    <definedName name="_xlnm.Print_Area" localSheetId="5">'Прил 6'!$A$1:$E$26</definedName>
  </definedNames>
  <calcPr calcId="145621" calcOnSave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6" l="1"/>
  <c r="D47" i="6"/>
  <c r="E30" i="6"/>
  <c r="D30" i="6"/>
  <c r="E57" i="10"/>
  <c r="D57" i="10"/>
  <c r="F102" i="10"/>
  <c r="E102" i="10"/>
  <c r="D102" i="10"/>
  <c r="G81" i="9"/>
  <c r="H81" i="9"/>
  <c r="H126" i="9"/>
  <c r="G126" i="9"/>
  <c r="D18" i="6" l="1"/>
  <c r="E20" i="11" l="1"/>
  <c r="D20" i="11"/>
  <c r="E40" i="1" l="1"/>
  <c r="D40" i="1"/>
  <c r="C40" i="1"/>
  <c r="D79" i="10" l="1"/>
  <c r="D78" i="10" s="1"/>
  <c r="E68" i="10"/>
  <c r="F68" i="10"/>
  <c r="D68" i="10"/>
  <c r="E49" i="10"/>
  <c r="F49" i="10"/>
  <c r="D49" i="10"/>
  <c r="E33" i="10" l="1"/>
  <c r="F33" i="10"/>
  <c r="E31" i="10"/>
  <c r="F31" i="10"/>
  <c r="D19" i="10"/>
  <c r="D18" i="10" s="1"/>
  <c r="D15" i="10"/>
  <c r="E30" i="10" l="1"/>
  <c r="F30" i="10"/>
  <c r="F61" i="6"/>
  <c r="F34" i="6"/>
  <c r="E34" i="6"/>
  <c r="F95" i="10" l="1"/>
  <c r="F94" i="10" s="1"/>
  <c r="E95" i="10"/>
  <c r="E94" i="10" s="1"/>
  <c r="D95" i="10"/>
  <c r="D94" i="10" s="1"/>
  <c r="C34" i="3"/>
  <c r="E71" i="10" l="1"/>
  <c r="E70" i="10" s="1"/>
  <c r="F76" i="10" l="1"/>
  <c r="E76" i="10"/>
  <c r="D76" i="10"/>
  <c r="D41" i="10"/>
  <c r="F92" i="10"/>
  <c r="E92" i="10"/>
  <c r="D92" i="10"/>
  <c r="D14" i="10"/>
  <c r="D14" i="6"/>
  <c r="F38" i="6"/>
  <c r="E38" i="6"/>
  <c r="D38" i="6"/>
  <c r="G43" i="9" l="1"/>
  <c r="G56" i="9"/>
  <c r="G55" i="9" s="1"/>
  <c r="G92" i="9" l="1"/>
  <c r="G151" i="9"/>
  <c r="H42" i="9" l="1"/>
  <c r="H41" i="9" s="1"/>
  <c r="H40" i="9" s="1"/>
  <c r="I42" i="9"/>
  <c r="I41" i="9" s="1"/>
  <c r="I40" i="9" s="1"/>
  <c r="G42" i="9"/>
  <c r="G41" i="9" s="1"/>
  <c r="G40" i="9" s="1"/>
  <c r="C38" i="1" l="1"/>
  <c r="C16" i="1" l="1"/>
  <c r="C12" i="1" s="1"/>
  <c r="D16" i="1"/>
  <c r="E16" i="1"/>
  <c r="D12" i="1" l="1"/>
  <c r="E12" i="1"/>
  <c r="H66" i="9" l="1"/>
  <c r="I66" i="9"/>
  <c r="G66" i="9"/>
  <c r="D77" i="10" l="1"/>
  <c r="E78" i="10"/>
  <c r="E77" i="10" s="1"/>
  <c r="D22" i="3"/>
  <c r="C16" i="3"/>
  <c r="D16" i="3"/>
  <c r="E16" i="3"/>
  <c r="D34" i="1"/>
  <c r="E34" i="1"/>
  <c r="C34" i="1"/>
  <c r="C22" i="3" l="1"/>
  <c r="E22" i="3"/>
  <c r="C28" i="3"/>
  <c r="D28" i="3"/>
  <c r="E28" i="3"/>
  <c r="E14" i="3" l="1"/>
  <c r="E12" i="3" s="1"/>
  <c r="C14" i="3"/>
  <c r="C12" i="3" s="1"/>
  <c r="D14" i="3"/>
  <c r="D12" i="3" s="1"/>
  <c r="F105" i="10" l="1"/>
  <c r="F51" i="10"/>
  <c r="E51" i="10"/>
  <c r="D51" i="10"/>
  <c r="F79" i="10"/>
  <c r="F78" i="10"/>
  <c r="F77" i="10" s="1"/>
  <c r="I132" i="9"/>
  <c r="H132" i="9"/>
  <c r="G132" i="9"/>
  <c r="H120" i="9"/>
  <c r="G120" i="9"/>
  <c r="I120" i="9"/>
  <c r="I81" i="9"/>
  <c r="G131" i="9" l="1"/>
  <c r="G130" i="9" s="1"/>
  <c r="H130" i="9"/>
  <c r="H131" i="9"/>
  <c r="I130" i="9"/>
  <c r="I131" i="9"/>
  <c r="H159" i="9" l="1"/>
  <c r="H158" i="9" s="1"/>
  <c r="H157" i="9" s="1"/>
  <c r="H153" i="9"/>
  <c r="H152" i="9" s="1"/>
  <c r="H149" i="9"/>
  <c r="H148" i="9" s="1"/>
  <c r="H144" i="9"/>
  <c r="H143" i="9" s="1"/>
  <c r="H138" i="9"/>
  <c r="H137" i="9" s="1"/>
  <c r="H136" i="9" s="1"/>
  <c r="H127" i="9"/>
  <c r="H125" i="9"/>
  <c r="H123" i="9"/>
  <c r="H118" i="9"/>
  <c r="H117" i="9" s="1"/>
  <c r="H112" i="9"/>
  <c r="H110" i="9"/>
  <c r="H106" i="9"/>
  <c r="H105" i="9" s="1"/>
  <c r="H104" i="9" s="1"/>
  <c r="H96" i="9"/>
  <c r="H95" i="9" s="1"/>
  <c r="H94" i="9" s="1"/>
  <c r="H93" i="9" s="1"/>
  <c r="H91" i="9"/>
  <c r="H90" i="9" s="1"/>
  <c r="H88" i="9"/>
  <c r="H86" i="9"/>
  <c r="H80" i="9"/>
  <c r="H78" i="9"/>
  <c r="I72" i="9"/>
  <c r="H72" i="9"/>
  <c r="G72" i="9"/>
  <c r="H70" i="9"/>
  <c r="H65" i="9"/>
  <c r="H64" i="9" s="1"/>
  <c r="H102" i="9"/>
  <c r="H101" i="9" s="1"/>
  <c r="H100" i="9" s="1"/>
  <c r="H62" i="9"/>
  <c r="H60" i="9"/>
  <c r="H55" i="9"/>
  <c r="H54" i="9" s="1"/>
  <c r="H51" i="9"/>
  <c r="H50" i="9" s="1"/>
  <c r="H46" i="9"/>
  <c r="H45" i="9" s="1"/>
  <c r="H44" i="9" s="1"/>
  <c r="H30" i="9"/>
  <c r="H29" i="9" s="1"/>
  <c r="H38" i="9"/>
  <c r="H37" i="9" s="1"/>
  <c r="H35" i="9"/>
  <c r="H34" i="9" s="1"/>
  <c r="I35" i="9"/>
  <c r="H27" i="9"/>
  <c r="H26" i="9" s="1"/>
  <c r="H25" i="9" s="1"/>
  <c r="H23" i="9"/>
  <c r="H22" i="9" s="1"/>
  <c r="H21" i="9" s="1"/>
  <c r="H18" i="9"/>
  <c r="H17" i="9"/>
  <c r="H16" i="9" s="1"/>
  <c r="H15" i="9" s="1"/>
  <c r="G159" i="9"/>
  <c r="G158" i="9" s="1"/>
  <c r="G153" i="9"/>
  <c r="G152" i="9" s="1"/>
  <c r="G149" i="9"/>
  <c r="G148" i="9" s="1"/>
  <c r="G144" i="9"/>
  <c r="G143" i="9" s="1"/>
  <c r="G138" i="9"/>
  <c r="G137" i="9" s="1"/>
  <c r="G136" i="9" s="1"/>
  <c r="G127" i="9"/>
  <c r="G125" i="9"/>
  <c r="G123" i="9"/>
  <c r="G118" i="9"/>
  <c r="G117" i="9" s="1"/>
  <c r="G102" i="9"/>
  <c r="G101" i="9" s="1"/>
  <c r="G112" i="9"/>
  <c r="G110" i="9"/>
  <c r="G106" i="9"/>
  <c r="G105" i="9" s="1"/>
  <c r="G104" i="9" s="1"/>
  <c r="G96" i="9"/>
  <c r="G95" i="9" s="1"/>
  <c r="G94" i="9" s="1"/>
  <c r="G93" i="9" s="1"/>
  <c r="G91" i="9"/>
  <c r="G90" i="9" s="1"/>
  <c r="G88" i="9"/>
  <c r="G86" i="9"/>
  <c r="G80" i="9"/>
  <c r="G78" i="9"/>
  <c r="G70" i="9"/>
  <c r="G65" i="9"/>
  <c r="G64" i="9" s="1"/>
  <c r="G62" i="9"/>
  <c r="G60" i="9"/>
  <c r="G54" i="9"/>
  <c r="G51" i="9"/>
  <c r="G50" i="9" s="1"/>
  <c r="G46" i="9"/>
  <c r="G45" i="9" s="1"/>
  <c r="G44" i="9" s="1"/>
  <c r="G30" i="9"/>
  <c r="G29" i="9" s="1"/>
  <c r="G38" i="9"/>
  <c r="G37" i="9" s="1"/>
  <c r="G35" i="9"/>
  <c r="G34" i="9" s="1"/>
  <c r="G27" i="9"/>
  <c r="G26" i="9" s="1"/>
  <c r="G25" i="9" s="1"/>
  <c r="G23" i="9"/>
  <c r="G22" i="9" s="1"/>
  <c r="G21" i="9" s="1"/>
  <c r="G18" i="9"/>
  <c r="G17" i="9"/>
  <c r="G16" i="9" s="1"/>
  <c r="G15" i="9" s="1"/>
  <c r="E117" i="10"/>
  <c r="E116" i="10" s="1"/>
  <c r="F117" i="10"/>
  <c r="F116" i="10" s="1"/>
  <c r="D117" i="10"/>
  <c r="D116" i="10" s="1"/>
  <c r="E114" i="10"/>
  <c r="E113" i="10" s="1"/>
  <c r="F114" i="10"/>
  <c r="F113" i="10" s="1"/>
  <c r="D114" i="10"/>
  <c r="D113" i="10" s="1"/>
  <c r="E111" i="10"/>
  <c r="E110" i="10" s="1"/>
  <c r="F111" i="10"/>
  <c r="F110" i="10" s="1"/>
  <c r="D111" i="10"/>
  <c r="D110" i="10" s="1"/>
  <c r="E108" i="10"/>
  <c r="E107" i="10" s="1"/>
  <c r="F108" i="10"/>
  <c r="F107" i="10" s="1"/>
  <c r="D108" i="10"/>
  <c r="D107" i="10" s="1"/>
  <c r="E104" i="10"/>
  <c r="F104" i="10"/>
  <c r="D104" i="10"/>
  <c r="E99" i="10"/>
  <c r="E98" i="10" s="1"/>
  <c r="F99" i="10"/>
  <c r="F98" i="10" s="1"/>
  <c r="E90" i="10"/>
  <c r="E89" i="10" s="1"/>
  <c r="F90" i="10"/>
  <c r="F89" i="10" s="1"/>
  <c r="D90" i="10"/>
  <c r="D89" i="10" s="1"/>
  <c r="E87" i="10"/>
  <c r="E86" i="10" s="1"/>
  <c r="F87" i="10"/>
  <c r="F86" i="10" s="1"/>
  <c r="E84" i="10"/>
  <c r="E83" i="10" s="1"/>
  <c r="F84" i="10"/>
  <c r="F83" i="10" s="1"/>
  <c r="D84" i="10"/>
  <c r="D83" i="10" s="1"/>
  <c r="E75" i="10"/>
  <c r="E74" i="10" s="1"/>
  <c r="F75" i="10"/>
  <c r="F74" i="10" s="1"/>
  <c r="D75" i="10"/>
  <c r="D74" i="10" s="1"/>
  <c r="F71" i="10"/>
  <c r="F70" i="10" s="1"/>
  <c r="D71" i="10"/>
  <c r="D70" i="10" s="1"/>
  <c r="E67" i="10"/>
  <c r="F67" i="10"/>
  <c r="D67" i="10"/>
  <c r="E63" i="10"/>
  <c r="E62" i="10" s="1"/>
  <c r="F63" i="10"/>
  <c r="F62" i="10" s="1"/>
  <c r="D63" i="10"/>
  <c r="D62" i="10" s="1"/>
  <c r="E58" i="10"/>
  <c r="F58" i="10"/>
  <c r="D58" i="10"/>
  <c r="E56" i="10"/>
  <c r="F56" i="10"/>
  <c r="D56" i="10"/>
  <c r="E54" i="10"/>
  <c r="F54" i="10"/>
  <c r="D54" i="10"/>
  <c r="E48" i="10"/>
  <c r="F48" i="10"/>
  <c r="D48" i="10"/>
  <c r="E46" i="10"/>
  <c r="F46" i="10"/>
  <c r="D46" i="10"/>
  <c r="E44" i="10"/>
  <c r="F44" i="10"/>
  <c r="D44" i="10"/>
  <c r="E40" i="10"/>
  <c r="F40" i="10"/>
  <c r="E38" i="10"/>
  <c r="F38" i="10"/>
  <c r="D38" i="10"/>
  <c r="E36" i="10"/>
  <c r="F36" i="10"/>
  <c r="D36" i="10"/>
  <c r="D33" i="10"/>
  <c r="D31" i="10"/>
  <c r="E26" i="10"/>
  <c r="F26" i="10"/>
  <c r="D26" i="10"/>
  <c r="E24" i="10"/>
  <c r="F24" i="10"/>
  <c r="D24" i="10"/>
  <c r="E19" i="10"/>
  <c r="E18" i="10" s="1"/>
  <c r="F19" i="10"/>
  <c r="F18" i="10" s="1"/>
  <c r="E15" i="10"/>
  <c r="E14" i="10" s="1"/>
  <c r="F15" i="10"/>
  <c r="F14" i="10" s="1"/>
  <c r="E43" i="6"/>
  <c r="F43" i="6"/>
  <c r="D43" i="6"/>
  <c r="D57" i="6"/>
  <c r="E57" i="6"/>
  <c r="D53" i="6"/>
  <c r="E53" i="6"/>
  <c r="D49" i="6"/>
  <c r="E49" i="6"/>
  <c r="D32" i="6"/>
  <c r="E32" i="6"/>
  <c r="D28" i="6"/>
  <c r="E28" i="6"/>
  <c r="E14" i="6"/>
  <c r="F57" i="6"/>
  <c r="E32" i="1"/>
  <c r="D32" i="1"/>
  <c r="G59" i="9" l="1"/>
  <c r="E53" i="10"/>
  <c r="F53" i="10"/>
  <c r="D53" i="10"/>
  <c r="D43" i="10"/>
  <c r="D30" i="10"/>
  <c r="D23" i="10"/>
  <c r="D13" i="10" s="1"/>
  <c r="E43" i="10"/>
  <c r="E42" i="10" s="1"/>
  <c r="F43" i="10"/>
  <c r="F82" i="10"/>
  <c r="E61" i="10"/>
  <c r="G157" i="9"/>
  <c r="G156" i="9" s="1"/>
  <c r="G155" i="9" s="1"/>
  <c r="H109" i="9"/>
  <c r="H108" i="9" s="1"/>
  <c r="G109" i="9"/>
  <c r="G108" i="9" s="1"/>
  <c r="G122" i="9"/>
  <c r="G116" i="9" s="1"/>
  <c r="G115" i="9" s="1"/>
  <c r="G114" i="9" s="1"/>
  <c r="H122" i="9"/>
  <c r="H116" i="9" s="1"/>
  <c r="H115" i="9" s="1"/>
  <c r="H114" i="9" s="1"/>
  <c r="H156" i="9"/>
  <c r="G100" i="9"/>
  <c r="G99" i="9" s="1"/>
  <c r="G49" i="9"/>
  <c r="E12" i="6"/>
  <c r="H85" i="9"/>
  <c r="H84" i="9" s="1"/>
  <c r="H83" i="9" s="1"/>
  <c r="H82" i="9" s="1"/>
  <c r="G69" i="9"/>
  <c r="G68" i="9" s="1"/>
  <c r="H142" i="9"/>
  <c r="H141" i="9" s="1"/>
  <c r="H140" i="9" s="1"/>
  <c r="H135" i="9"/>
  <c r="H134" i="9" s="1"/>
  <c r="H77" i="9"/>
  <c r="H76" i="9" s="1"/>
  <c r="H75" i="9" s="1"/>
  <c r="H74" i="9" s="1"/>
  <c r="G20" i="9"/>
  <c r="H69" i="9"/>
  <c r="H68" i="9" s="1"/>
  <c r="G77" i="9"/>
  <c r="G76" i="9" s="1"/>
  <c r="G75" i="9" s="1"/>
  <c r="G74" i="9" s="1"/>
  <c r="G33" i="9"/>
  <c r="G32" i="9" s="1"/>
  <c r="H59" i="9"/>
  <c r="H49" i="9" s="1"/>
  <c r="G142" i="9"/>
  <c r="G141" i="9" s="1"/>
  <c r="G140" i="9" s="1"/>
  <c r="G135" i="9"/>
  <c r="G134" i="9" s="1"/>
  <c r="G85" i="9"/>
  <c r="G84" i="9" s="1"/>
  <c r="G83" i="9" s="1"/>
  <c r="G82" i="9" s="1"/>
  <c r="H33" i="9"/>
  <c r="H32" i="9" s="1"/>
  <c r="H20" i="9"/>
  <c r="D101" i="10"/>
  <c r="F106" i="10"/>
  <c r="E106" i="10"/>
  <c r="E82" i="10"/>
  <c r="E35" i="10"/>
  <c r="F35" i="10"/>
  <c r="F23" i="10"/>
  <c r="F13" i="10" s="1"/>
  <c r="E23" i="10"/>
  <c r="E13" i="10" s="1"/>
  <c r="D12" i="6"/>
  <c r="D44" i="1"/>
  <c r="E44" i="1"/>
  <c r="F42" i="10" l="1"/>
  <c r="D42" i="10"/>
  <c r="H99" i="9"/>
  <c r="H98" i="9" s="1"/>
  <c r="G98" i="9"/>
  <c r="H48" i="9"/>
  <c r="H14" i="9" s="1"/>
  <c r="G48" i="9"/>
  <c r="G14" i="9" s="1"/>
  <c r="H155" i="9"/>
  <c r="E29" i="10"/>
  <c r="F29" i="10"/>
  <c r="C32" i="1"/>
  <c r="C44" i="1" s="1"/>
  <c r="G13" i="9" l="1"/>
  <c r="G12" i="9" s="1"/>
  <c r="H13" i="9"/>
  <c r="H12" i="9" s="1"/>
  <c r="F14" i="6" l="1"/>
  <c r="I159" i="9" l="1"/>
  <c r="I158" i="9" s="1"/>
  <c r="I153" i="9"/>
  <c r="I152" i="9" s="1"/>
  <c r="I149" i="9"/>
  <c r="I148" i="9" s="1"/>
  <c r="I144" i="9"/>
  <c r="I143" i="9" s="1"/>
  <c r="I138" i="9"/>
  <c r="I137" i="9" s="1"/>
  <c r="I136" i="9" s="1"/>
  <c r="I127" i="9"/>
  <c r="I125" i="9"/>
  <c r="I123" i="9"/>
  <c r="I118" i="9"/>
  <c r="I117" i="9" s="1"/>
  <c r="I102" i="9"/>
  <c r="I101" i="9" s="1"/>
  <c r="I100" i="9" s="1"/>
  <c r="I112" i="9"/>
  <c r="I110" i="9"/>
  <c r="I106" i="9"/>
  <c r="I105" i="9" s="1"/>
  <c r="I104" i="9" s="1"/>
  <c r="I96" i="9"/>
  <c r="I95" i="9" s="1"/>
  <c r="I94" i="9" s="1"/>
  <c r="I93" i="9" s="1"/>
  <c r="I91" i="9"/>
  <c r="I90" i="9" s="1"/>
  <c r="I88" i="9"/>
  <c r="I86" i="9"/>
  <c r="I80" i="9"/>
  <c r="I78" i="9"/>
  <c r="I65" i="9"/>
  <c r="I64" i="9" s="1"/>
  <c r="I62" i="9"/>
  <c r="I60" i="9"/>
  <c r="I55" i="9"/>
  <c r="I54" i="9" s="1"/>
  <c r="I51" i="9"/>
  <c r="I50" i="9" s="1"/>
  <c r="I70" i="9"/>
  <c r="I46" i="9"/>
  <c r="I30" i="9"/>
  <c r="I29" i="9" s="1"/>
  <c r="I38" i="9"/>
  <c r="I37" i="9" s="1"/>
  <c r="I34" i="9"/>
  <c r="I27" i="9"/>
  <c r="I26" i="9" s="1"/>
  <c r="I25" i="9" s="1"/>
  <c r="I23" i="9"/>
  <c r="I22" i="9" s="1"/>
  <c r="I21" i="9" s="1"/>
  <c r="I18" i="9"/>
  <c r="I17" i="9"/>
  <c r="I16" i="9" s="1"/>
  <c r="I15" i="9" s="1"/>
  <c r="I157" i="9" l="1"/>
  <c r="I156" i="9" s="1"/>
  <c r="I155" i="9" s="1"/>
  <c r="I109" i="9"/>
  <c r="I108" i="9" s="1"/>
  <c r="I122" i="9"/>
  <c r="I116" i="9" s="1"/>
  <c r="I115" i="9" s="1"/>
  <c r="I114" i="9" s="1"/>
  <c r="I69" i="9"/>
  <c r="I68" i="9" s="1"/>
  <c r="I45" i="9"/>
  <c r="I44" i="9" s="1"/>
  <c r="I85" i="9"/>
  <c r="I84" i="9" s="1"/>
  <c r="I83" i="9" s="1"/>
  <c r="I82" i="9" s="1"/>
  <c r="I59" i="9"/>
  <c r="I49" i="9" s="1"/>
  <c r="I20" i="9"/>
  <c r="I77" i="9"/>
  <c r="I76" i="9" s="1"/>
  <c r="I75" i="9" s="1"/>
  <c r="I74" i="9" s="1"/>
  <c r="I135" i="9"/>
  <c r="I134" i="9" s="1"/>
  <c r="I33" i="9"/>
  <c r="I32" i="9" s="1"/>
  <c r="I142" i="9"/>
  <c r="I141" i="9" s="1"/>
  <c r="I140" i="9" s="1"/>
  <c r="I99" i="9" l="1"/>
  <c r="I98" i="9" s="1"/>
  <c r="I48" i="9"/>
  <c r="I14" i="9" s="1"/>
  <c r="I13" i="9" l="1"/>
  <c r="I12" i="9" s="1"/>
  <c r="D99" i="10" l="1"/>
  <c r="D98" i="10" s="1"/>
  <c r="D87" i="10"/>
  <c r="D86" i="10" s="1"/>
  <c r="D82" i="10" s="1"/>
  <c r="D40" i="10"/>
  <c r="D35" i="10" s="1"/>
  <c r="D29" i="10" s="1"/>
  <c r="D106" i="10" l="1"/>
  <c r="D97" i="10"/>
  <c r="D61" i="10"/>
  <c r="D119" i="10" l="1"/>
  <c r="D81" i="10"/>
  <c r="F53" i="6"/>
  <c r="F49" i="6"/>
  <c r="F32" i="6"/>
  <c r="F28" i="6"/>
  <c r="F12" i="6" l="1"/>
  <c r="D12" i="10"/>
  <c r="E81" i="10" l="1"/>
  <c r="F61" i="10"/>
  <c r="F81" i="10" s="1"/>
  <c r="E101" i="10"/>
  <c r="E97" i="10" s="1"/>
  <c r="E119" i="10" s="1"/>
  <c r="F101" i="10"/>
  <c r="F97" i="10" s="1"/>
  <c r="F119" i="10" s="1"/>
  <c r="F12" i="10" l="1"/>
  <c r="E12" i="10" l="1"/>
</calcChain>
</file>

<file path=xl/sharedStrings.xml><?xml version="1.0" encoding="utf-8"?>
<sst xmlns="http://schemas.openxmlformats.org/spreadsheetml/2006/main" count="1193" uniqueCount="290">
  <si>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</si>
  <si>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</si>
  <si>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</si>
  <si>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</si>
  <si>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</si>
  <si>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</si>
  <si>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</si>
  <si>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</si>
  <si>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</si>
  <si>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</si>
  <si>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</si>
  <si>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</si>
  <si>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</si>
  <si>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</si>
  <si>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</si>
  <si>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</si>
  <si>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</si>
  <si>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</si>
  <si>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</si>
  <si>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</si>
  <si>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</si>
  <si>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</si>
  <si>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</si>
  <si>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</si>
  <si>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</si>
  <si>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</si>
  <si>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</si>
  <si>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</si>
  <si>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</si>
  <si>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</si>
  <si>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</si>
  <si>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</si>
  <si>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</si>
  <si>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</si>
  <si>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</si>
  <si>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</si>
  <si>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</si>
  <si>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</si>
  <si>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</si>
  <si>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</si>
  <si>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</si>
  <si>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</si>
  <si>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</si>
  <si>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</si>
  <si>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</si>
  <si>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</si>
  <si>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</si>
  <si>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</si>
  <si>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</si>
  <si>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</si>
  <si>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</si>
  <si>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</si>
  <si>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</si>
  <si>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</si>
  <si>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</si>
  <si>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</si>
  <si>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</si>
  <si>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</si>
  <si>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</si>
  <si>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</si>
  <si>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</si>
  <si>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</si>
  <si>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</si>
  <si>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</si>
  <si>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</si>
  <si>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</si>
  <si>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</si>
  <si>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</si>
  <si>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</si>
  <si>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</si>
  <si>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</si>
  <si>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</si>
  <si>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</si>
  <si>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</si>
  <si>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</si>
  <si>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</si>
  <si>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</si>
  <si>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</si>
  <si>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</si>
  <si>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</si>
  <si>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</si>
  <si>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</si>
  <si>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</si>
  <si>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</si>
  <si>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</si>
  <si>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</si>
  <si>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</si>
  <si>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</si>
  <si>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</si>
  <si>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</si>
  <si>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</si>
  <si>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</si>
  <si>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</si>
  <si>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</si>
  <si>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</si>
  <si>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</si>
  <si>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</si>
  <si>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</si>
  <si>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</si>
  <si>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</si>
  <si>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</si>
  <si>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</si>
  <si>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</si>
  <si>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</si>
  <si>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</si>
  <si>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</si>
  <si>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</si>
  <si>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</si>
  <si>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</si>
  <si>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</si>
  <si>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</si>
  <si>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</si>
  <si>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</si>
  <si>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</si>
  <si>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</si>
  <si>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</si>
  <si>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</si>
  <si>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</si>
  <si>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03 0 02 10210</t>
  </si>
  <si>
    <t>03 0 04 00000</t>
  </si>
  <si>
    <t>Организация благоустройства на территории поселения</t>
  </si>
  <si>
    <t>03 0 04 10200</t>
  </si>
  <si>
    <t>03 0 04 10230</t>
  </si>
  <si>
    <t>Организация уличного освещения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</si>
  <si>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</si>
  <si>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</si>
  <si>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</si>
  <si>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</si>
  <si>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</si>
  <si>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</si>
  <si>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</si>
  <si>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</si>
  <si>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</si>
  <si>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</si>
  <si>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</si>
  <si>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</si>
  <si>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</si>
  <si>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</si>
  <si>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</si>
  <si>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</si>
  <si>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</si>
  <si>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</si>
  <si>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</si>
  <si>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</si>
  <si>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</si>
  <si>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</si>
  <si>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</si>
  <si>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</si>
  <si>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</si>
  <si>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</si>
  <si>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</si>
  <si>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</si>
  <si>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</si>
  <si>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</si>
  <si>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</si>
  <si>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</si>
  <si>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</si>
  <si>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</si>
  <si>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</si>
  <si>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</si>
  <si>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</si>
  <si>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</si>
  <si>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</si>
  <si>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</si>
  <si>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</si>
  <si>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</si>
  <si>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</si>
  <si>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</si>
  <si>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</si>
  <si>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</si>
  <si>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</si>
  <si>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</si>
  <si>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</si>
  <si>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</si>
  <si>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</si>
  <si>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</si>
  <si>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</si>
  <si>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</si>
  <si>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</si>
  <si>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</si>
  <si>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</si>
  <si>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</si>
  <si>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</si>
  <si>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</si>
  <si>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</si>
  <si>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</si>
  <si>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</si>
  <si>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</si>
  <si>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</si>
  <si>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</si>
  <si>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</si>
  <si>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</si>
  <si>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</si>
  <si>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</si>
  <si>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</si>
  <si>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</si>
  <si>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</si>
  <si>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</si>
  <si>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</si>
  <si>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</si>
  <si>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</si>
  <si>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</si>
  <si>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</si>
  <si>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</si>
  <si>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</si>
  <si>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</si>
  <si>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</si>
  <si>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</si>
  <si>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</si>
  <si>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</si>
  <si>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</si>
  <si>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</si>
  <si>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</si>
  <si>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</si>
  <si>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</si>
  <si>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</si>
  <si>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Общегосударственные вопросы</t>
  </si>
  <si>
    <t>ВСЕГО</t>
  </si>
  <si>
    <t>Коммунальное хозяйство</t>
  </si>
  <si>
    <t>ЦСР</t>
  </si>
  <si>
    <t>ВР</t>
  </si>
  <si>
    <t>Вед</t>
  </si>
  <si>
    <t>Администрации муниципального образования Красноармейский район</t>
  </si>
  <si>
    <t>Администрация муниципального образования Красноармейский район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</si>
  <si>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</si>
  <si>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</si>
  <si>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</si>
  <si>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</si>
  <si>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</si>
  <si>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Сумма, тыс. руб.</t>
  </si>
  <si>
    <t>Источники внутреннего финансирования дефицита местного бюджета</t>
  </si>
  <si>
    <t>в том числе: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</si>
  <si>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</si>
  <si>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</si>
  <si>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</si>
  <si>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</si>
  <si>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</si>
  <si>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</si>
  <si>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</si>
  <si>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</si>
  <si>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</si>
  <si>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</si>
  <si>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1 11 05000 10 0000 120</t>
  </si>
  <si>
    <t>2 02 19999 10 0000 150</t>
  </si>
  <si>
    <t xml:space="preserve">Прочие дотации бюджетам сельских поселений 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</si>
  <si>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</si>
  <si>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</si>
  <si>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</si>
  <si>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</si>
  <si>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</si>
  <si>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Субсидии бюджетам сельских поселений на реализацию программ формированиясовременной городской среды</t>
  </si>
  <si>
    <t>Н. В. Белик</t>
  </si>
  <si>
    <t>2025 год</t>
  </si>
  <si>
    <t>70 3 00 10020</t>
  </si>
  <si>
    <t>Решение иных вопросов, относящиеся к компетенции органов местного самоупраления</t>
  </si>
  <si>
    <t>2026 год</t>
  </si>
  <si>
    <t>Начальник финансового отдела,                               главный бухгалтер администрации                          Ивановского сельского поселения                                  Красноармейского района</t>
  </si>
  <si>
    <t>Начальник финансового отдела,                   главный бухгалтер администрации Ивановского сельского поселения Красноармейского района</t>
  </si>
  <si>
    <t>Ведомственная структура расходов бюджета Ивановского сельского поселения Красноармейского района                                                на 2024 год и на плановый период 2025 и 2026 годов</t>
  </si>
  <si>
    <t>Распределение бюджетных ассигнований                                                                   по разделам и подразделам классификации расходов бюджетов                                    на 2024 год и на плановый период 2025 и 2026 годов</t>
  </si>
  <si>
    <t>Объем поступлений доходов в бюджет                                                                Ивановского сельского поселения Красноармейского района                                                                                        по кодам классификации доходов бюджетов                                                                      на 2024 год и плановый период 2025 и 2026 годов</t>
  </si>
  <si>
    <t>Безвозмездные поступления в бюджет                                                            Ивановского сельского поселения Красноармейского района                                                                               на 2024 год и на плановый период 2025 и 2026 годов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</si>
  <si>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</si>
  <si>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Обеспечение проведения выборов и референдумов</t>
  </si>
  <si>
    <t>Проведение муниципальных выборов в Ивановском сельском поселении Красноармейского района</t>
  </si>
  <si>
    <t>70 4 00 0000</t>
  </si>
  <si>
    <t>Материально-техническое обеспечение проведения муниципальных выборов</t>
  </si>
  <si>
    <t>Сохранение и развитие инфраструктуры на территории поселения</t>
  </si>
  <si>
    <t>03 0 02 L2720</t>
  </si>
  <si>
    <t xml:space="preserve">Организация благоустройства сельских территорий </t>
  </si>
  <si>
    <t>Решение иных вопросов, относящиеся к компитенции органов местного самоуправления</t>
  </si>
  <si>
    <t>0,0</t>
  </si>
  <si>
    <t>70 4 00 00000</t>
  </si>
  <si>
    <t>Строительство, реконструкция и ремонт объектов социальной инфраструктуры и объектов благоустройства</t>
  </si>
  <si>
    <t>70 4 00 10160</t>
  </si>
  <si>
    <t>Распределение бюджетных ассигнований по целевым статьям                                                                                       (муниципальным программам Ивановского сельского поселения Красноармейского района                                                        и непрограммным направлениям деятельности), группам видов расходов классификации расходов бюджетов                                                     на 2024 год и на плановый период 2025 и 2026 годов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</si>
  <si>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</si>
  <si>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 Ивановского сельского поселения Красноармейского района в течение соответствующего финансового года</t>
  </si>
  <si>
    <t>Поступления от продажи акций и иных форм участия в капитале, от реализации муниципальных запасов драгоценных металлов и драгоценных камней, уменьшенные на размер выплат на их приобретение, находящихся в собственности Ивановского сельского поселения Красноармейского района</t>
  </si>
  <si>
    <t>Объем средств, направляемых на исполнение муниципальных гарантий Ивановского сельского поселения Красноармейского района в валюте Российской Федерации, в случае, если исполнение гарантом муниципальных гарантий Ивановского сельского поселения Красноармейского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</si>
  <si>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Разница между средствами, полученными от возврата предоставленных из бюджета Ивановского сельского поселения Красноармейского района другим бюджетам бюджетной системы Российской Федерации бюджетных кредитов, и суммой предоставленных из бюджета Ивановского сельского поселения Красноармейского района другим бюджетам бюджетной системы Российской Федерации бюджетных кредитов в валюте Российской Федерации</t>
  </si>
  <si>
    <t>Разница между средствами, полученными от возврата предоставленных из бюджета Ивановского сельского поселения Красноармейского района юридическим лицам бюджетных кредитов, и суммой предоставленных из бюджета Ивановского сельского поселения Красноармейского района юридическим лицам бюджетных кредитов в валюте Российской Федерации</t>
  </si>
  <si>
    <t xml:space="preserve">Разница между средствами, перечисленными с единого счета бюджета Ивановского сельского поселения Красноармейского района, и средствами, зачисленными на единый счет бюджета Ивановского сельского поселения Красноармейского района при проведении операций по управлению остатками средств на едином счете бюджета </t>
  </si>
  <si>
    <t>Разница между привлеченными и погашенными Ивановским сельским поселенияем Красноармейского района в валюте Российской Федерации кредитами кредитных организаций</t>
  </si>
  <si>
    <t>Разница между средствами, поступившими от размещения муниципальных ценных бумаг Ивановского сельского посеелния Красноармейского района, номинальная стоимость которых указана в валюте Российской Федерации, и средствами, направленными на их погашение</t>
  </si>
  <si>
    <t>-</t>
  </si>
  <si>
    <t>Источники финансирования дефицита бюджета                                                     Ивановского сельского поселения Красноармейского района, перечень статей источников финансирования дефицитов бюджета                                                                              на 2024 год и на плановый период 2025 и 2026 годы</t>
  </si>
  <si>
    <t>от 22.12.2023 № 41/2</t>
  </si>
  <si>
    <t xml:space="preserve">               от 22.12.2023 № 41/2</t>
  </si>
  <si>
    <t>Осуществление переданных полномочий органов местного самоуправления сельских поселений по созданию муниципальной пожарной охраны, организации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- ЕДДС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</si>
</sst>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3" fontId="0" fillId="0" borderId="0" xfId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indent="16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left" inden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5" ht="18.75" x14ac:dyDescent="0.3">
      <c r="B1" s="153" t="s">
        <v>201</v>
      </c>
      <c r="C1" s="153"/>
      <c r="D1" s="153"/>
      <c r="E1" s="153"/>
    </row>
    <row r="2" spans="1:5" ht="18.75" x14ac:dyDescent="0.3">
      <c r="B2" s="153" t="s">
        <v>0</v>
      </c>
      <c r="C2" s="153"/>
      <c r="D2" s="153"/>
      <c r="E2" s="153"/>
    </row>
    <row r="3" spans="1:5" ht="18.75" x14ac:dyDescent="0.3">
      <c r="B3" s="153" t="s">
        <v>1</v>
      </c>
      <c r="C3" s="153"/>
      <c r="D3" s="153"/>
      <c r="E3" s="153"/>
    </row>
    <row r="4" spans="1:5" ht="18.75" x14ac:dyDescent="0.3">
      <c r="B4" s="153" t="s">
        <v>2</v>
      </c>
      <c r="C4" s="153"/>
      <c r="D4" s="153"/>
      <c r="E4" s="153"/>
    </row>
    <row r="5" spans="1:5" ht="18.75" x14ac:dyDescent="0.25">
      <c r="B5" s="154" t="s">
        <v>287</v>
      </c>
      <c r="C5" s="154"/>
      <c r="D5" s="154"/>
      <c r="E5" s="154"/>
    </row>
    <row r="6" spans="1:5" ht="31.5" customHeight="1" x14ac:dyDescent="0.25">
      <c r="B6" s="119"/>
      <c r="C6" s="119"/>
      <c r="D6" s="119"/>
      <c r="E6" s="119"/>
    </row>
    <row r="7" spans="1:5" ht="71.25" customHeight="1" x14ac:dyDescent="0.3">
      <c r="A7" s="151" t="s">
        <v>260</v>
      </c>
      <c r="B7" s="151"/>
      <c r="C7" s="151"/>
      <c r="D7" s="151"/>
      <c r="E7" s="151"/>
    </row>
    <row r="8" spans="1:5" x14ac:dyDescent="0.25">
      <c r="C8" s="22"/>
      <c r="D8" s="143"/>
      <c r="E8" s="143"/>
    </row>
    <row r="9" spans="1:5" x14ac:dyDescent="0.25">
      <c r="A9" s="146" t="s">
        <v>205</v>
      </c>
      <c r="B9" s="144" t="s">
        <v>204</v>
      </c>
      <c r="C9" s="148" t="s">
        <v>8</v>
      </c>
      <c r="D9" s="149"/>
      <c r="E9" s="150"/>
    </row>
    <row r="10" spans="1:5" x14ac:dyDescent="0.25">
      <c r="A10" s="147"/>
      <c r="B10" s="145"/>
      <c r="C10" s="92" t="s">
        <v>200</v>
      </c>
      <c r="D10" s="2" t="s">
        <v>252</v>
      </c>
      <c r="E10" s="5" t="s">
        <v>255</v>
      </c>
    </row>
    <row r="11" spans="1:5" x14ac:dyDescent="0.25">
      <c r="A11" s="8">
        <v>1</v>
      </c>
      <c r="B11" s="95">
        <v>2</v>
      </c>
      <c r="C11" s="8">
        <v>3</v>
      </c>
      <c r="D11" s="91">
        <v>4</v>
      </c>
      <c r="E11" s="6">
        <v>5</v>
      </c>
    </row>
    <row r="12" spans="1:5" s="14" customFormat="1" ht="15.6" customHeight="1" x14ac:dyDescent="0.25">
      <c r="A12" s="10" t="s">
        <v>13</v>
      </c>
      <c r="B12" s="104" t="s">
        <v>206</v>
      </c>
      <c r="C12" s="15">
        <f>SUM(C13:C31)-C20</f>
        <v>37751.399999999994</v>
      </c>
      <c r="D12" s="15">
        <f>SUM(D13:D31)-D20</f>
        <v>39516</v>
      </c>
      <c r="E12" s="15">
        <f>SUM(E13:E31)-E20</f>
        <v>40398.9</v>
      </c>
    </row>
    <row r="13" spans="1:5" x14ac:dyDescent="0.25">
      <c r="A13" s="10"/>
      <c r="B13" s="88"/>
      <c r="C13" s="16"/>
      <c r="D13" s="20"/>
      <c r="E13" s="20"/>
    </row>
    <row r="14" spans="1:5" ht="15.6" customHeight="1" x14ac:dyDescent="0.25">
      <c r="A14" s="11" t="s">
        <v>14</v>
      </c>
      <c r="B14" s="93" t="s">
        <v>25</v>
      </c>
      <c r="C14" s="113">
        <v>10300</v>
      </c>
      <c r="D14" s="134">
        <v>10750</v>
      </c>
      <c r="E14" s="134">
        <v>11200</v>
      </c>
    </row>
    <row r="15" spans="1:5" x14ac:dyDescent="0.25">
      <c r="A15" s="11"/>
      <c r="B15" s="88"/>
      <c r="C15" s="16"/>
      <c r="D15" s="20"/>
      <c r="E15" s="20"/>
    </row>
    <row r="16" spans="1:5" ht="47.25" x14ac:dyDescent="0.25">
      <c r="A16" s="11" t="s">
        <v>207</v>
      </c>
      <c r="B16" s="93" t="s">
        <v>208</v>
      </c>
      <c r="C16" s="113">
        <f>C20</f>
        <v>10152.799999999999</v>
      </c>
      <c r="D16" s="113">
        <f t="shared" ref="D16:E16" si="0">D20</f>
        <v>10655</v>
      </c>
      <c r="E16" s="113">
        <f t="shared" si="0"/>
        <v>11083.9</v>
      </c>
    </row>
    <row r="17" spans="1:5" x14ac:dyDescent="0.25">
      <c r="A17" s="11"/>
      <c r="B17" s="93"/>
      <c r="C17" s="16"/>
      <c r="D17" s="20"/>
      <c r="E17" s="20"/>
    </row>
    <row r="18" spans="1:5" x14ac:dyDescent="0.25">
      <c r="A18" s="11"/>
      <c r="B18" s="93" t="s">
        <v>210</v>
      </c>
      <c r="C18" s="16"/>
      <c r="D18" s="20"/>
      <c r="E18" s="20"/>
    </row>
    <row r="19" spans="1:5" x14ac:dyDescent="0.25">
      <c r="A19" s="11"/>
      <c r="B19" s="93"/>
      <c r="C19" s="16"/>
      <c r="D19" s="20"/>
      <c r="E19" s="20"/>
    </row>
    <row r="20" spans="1:5" ht="190.9" customHeight="1" x14ac:dyDescent="0.25">
      <c r="A20" s="11" t="s">
        <v>15</v>
      </c>
      <c r="B20" s="93" t="s">
        <v>209</v>
      </c>
      <c r="C20" s="16">
        <v>10152.799999999999</v>
      </c>
      <c r="D20" s="20">
        <v>10655</v>
      </c>
      <c r="E20" s="20">
        <v>11083.9</v>
      </c>
    </row>
    <row r="21" spans="1:5" x14ac:dyDescent="0.25">
      <c r="A21" s="11"/>
      <c r="B21" s="88"/>
      <c r="C21" s="16"/>
      <c r="D21" s="20"/>
      <c r="E21" s="20"/>
    </row>
    <row r="22" spans="1:5" ht="15.6" customHeight="1" x14ac:dyDescent="0.25">
      <c r="A22" s="11" t="s">
        <v>16</v>
      </c>
      <c r="B22" s="88" t="s">
        <v>26</v>
      </c>
      <c r="C22" s="16">
        <v>3400</v>
      </c>
      <c r="D22" s="20">
        <v>3400</v>
      </c>
      <c r="E22" s="20">
        <v>3400</v>
      </c>
    </row>
    <row r="23" spans="1:5" x14ac:dyDescent="0.25">
      <c r="A23" s="11"/>
      <c r="B23" s="88"/>
      <c r="C23" s="16"/>
      <c r="D23" s="20"/>
      <c r="E23" s="20"/>
    </row>
    <row r="24" spans="1:5" ht="15.6" customHeight="1" x14ac:dyDescent="0.25">
      <c r="A24" s="11" t="s">
        <v>17</v>
      </c>
      <c r="B24" s="88" t="s">
        <v>27</v>
      </c>
      <c r="C24" s="16">
        <v>5390</v>
      </c>
      <c r="D24" s="20">
        <v>6200</v>
      </c>
      <c r="E24" s="20">
        <v>6200</v>
      </c>
    </row>
    <row r="25" spans="1:5" x14ac:dyDescent="0.25">
      <c r="A25" s="11"/>
      <c r="B25" s="88"/>
      <c r="C25" s="16"/>
      <c r="D25" s="20"/>
      <c r="E25" s="20"/>
    </row>
    <row r="26" spans="1:5" ht="15.6" customHeight="1" x14ac:dyDescent="0.25">
      <c r="A26" s="11" t="s">
        <v>18</v>
      </c>
      <c r="B26" s="88" t="s">
        <v>28</v>
      </c>
      <c r="C26" s="16">
        <v>8440</v>
      </c>
      <c r="D26" s="20">
        <v>8440</v>
      </c>
      <c r="E26" s="20">
        <v>8440</v>
      </c>
    </row>
    <row r="27" spans="1:5" x14ac:dyDescent="0.25">
      <c r="A27" s="11"/>
      <c r="B27" s="88"/>
      <c r="C27" s="16"/>
      <c r="D27" s="20"/>
      <c r="E27" s="20"/>
    </row>
    <row r="28" spans="1:5" ht="157.5" x14ac:dyDescent="0.25">
      <c r="A28" s="11" t="s">
        <v>242</v>
      </c>
      <c r="B28" s="93" t="s">
        <v>262</v>
      </c>
      <c r="C28" s="16">
        <v>3.6</v>
      </c>
      <c r="D28" s="20">
        <v>1</v>
      </c>
      <c r="E28" s="20">
        <v>0</v>
      </c>
    </row>
    <row r="29" spans="1:5" x14ac:dyDescent="0.25">
      <c r="A29" s="11"/>
      <c r="B29" s="88"/>
      <c r="C29" s="16"/>
      <c r="D29" s="20"/>
      <c r="E29" s="20"/>
    </row>
    <row r="30" spans="1:5" ht="33.6" customHeight="1" x14ac:dyDescent="0.25">
      <c r="A30" s="11" t="s">
        <v>19</v>
      </c>
      <c r="B30" s="88" t="s">
        <v>29</v>
      </c>
      <c r="C30" s="16">
        <v>65</v>
      </c>
      <c r="D30" s="20">
        <v>70</v>
      </c>
      <c r="E30" s="20">
        <v>75</v>
      </c>
    </row>
    <row r="31" spans="1:5" ht="14.25" customHeight="1" x14ac:dyDescent="0.25">
      <c r="A31" s="11"/>
      <c r="B31" s="88"/>
      <c r="C31" s="16"/>
      <c r="D31" s="20"/>
      <c r="E31" s="20"/>
    </row>
    <row r="32" spans="1:5" s="14" customFormat="1" ht="15.6" customHeight="1" x14ac:dyDescent="0.25">
      <c r="A32" s="10" t="s">
        <v>20</v>
      </c>
      <c r="B32" s="89" t="s">
        <v>30</v>
      </c>
      <c r="C32" s="15">
        <f>C34</f>
        <v>30443.9</v>
      </c>
      <c r="D32" s="19">
        <f>D34</f>
        <v>7943.7000000000007</v>
      </c>
      <c r="E32" s="19">
        <f>E34</f>
        <v>6326</v>
      </c>
    </row>
    <row r="33" spans="1:5" x14ac:dyDescent="0.25">
      <c r="A33" s="10"/>
      <c r="B33" s="88"/>
      <c r="C33" s="16"/>
      <c r="D33" s="20"/>
      <c r="E33" s="20"/>
    </row>
    <row r="34" spans="1:5" ht="50.45" customHeight="1" x14ac:dyDescent="0.25">
      <c r="A34" s="11" t="s">
        <v>21</v>
      </c>
      <c r="B34" s="88" t="s">
        <v>34</v>
      </c>
      <c r="C34" s="16">
        <f>C36+C38+C40+C42</f>
        <v>30443.9</v>
      </c>
      <c r="D34" s="16">
        <f t="shared" ref="D34:E34" si="1">D36+D38+D40+D42</f>
        <v>7943.7000000000007</v>
      </c>
      <c r="E34" s="16">
        <f t="shared" si="1"/>
        <v>6326</v>
      </c>
    </row>
    <row r="35" spans="1:5" x14ac:dyDescent="0.25">
      <c r="A35" s="11"/>
      <c r="B35" s="88"/>
      <c r="C35" s="16"/>
      <c r="D35" s="20"/>
      <c r="E35" s="20"/>
    </row>
    <row r="36" spans="1:5" ht="31.5" customHeight="1" x14ac:dyDescent="0.25">
      <c r="A36" s="11" t="s">
        <v>22</v>
      </c>
      <c r="B36" s="88" t="s">
        <v>31</v>
      </c>
      <c r="C36" s="16">
        <v>9889.7999999999993</v>
      </c>
      <c r="D36" s="16">
        <v>7161.6</v>
      </c>
      <c r="E36" s="16">
        <v>5473.5</v>
      </c>
    </row>
    <row r="37" spans="1:5" ht="11.45" customHeight="1" x14ac:dyDescent="0.25">
      <c r="A37" s="11"/>
      <c r="B37" s="88"/>
      <c r="C37" s="16"/>
      <c r="D37" s="20"/>
      <c r="E37" s="20"/>
    </row>
    <row r="38" spans="1:5" ht="31.5" customHeight="1" x14ac:dyDescent="0.25">
      <c r="A38" s="11" t="s">
        <v>234</v>
      </c>
      <c r="B38" s="88" t="s">
        <v>235</v>
      </c>
      <c r="C38" s="16">
        <f>15694.7+3218.9</f>
        <v>18913.600000000002</v>
      </c>
      <c r="D38" s="20">
        <v>0</v>
      </c>
      <c r="E38" s="20">
        <v>0</v>
      </c>
    </row>
    <row r="39" spans="1:5" ht="12" customHeight="1" x14ac:dyDescent="0.25">
      <c r="A39" s="11"/>
      <c r="B39" s="88"/>
      <c r="C39" s="16"/>
      <c r="D39" s="20"/>
      <c r="E39" s="20"/>
    </row>
    <row r="40" spans="1:5" ht="33" customHeight="1" x14ac:dyDescent="0.25">
      <c r="A40" s="17" t="s">
        <v>23</v>
      </c>
      <c r="B40" s="88" t="s">
        <v>32</v>
      </c>
      <c r="C40" s="16">
        <f>709.3+3.8</f>
        <v>713.09999999999991</v>
      </c>
      <c r="D40" s="16">
        <f>778.3+3.8</f>
        <v>782.09999999999991</v>
      </c>
      <c r="E40" s="16">
        <f>848.7+3.8</f>
        <v>852.5</v>
      </c>
    </row>
    <row r="41" spans="1:5" ht="12.6" customHeight="1" x14ac:dyDescent="0.25">
      <c r="A41" s="17"/>
      <c r="B41" s="90"/>
      <c r="C41" s="16"/>
      <c r="D41" s="21"/>
      <c r="E41" s="20"/>
    </row>
    <row r="42" spans="1:5" ht="15.6" customHeight="1" x14ac:dyDescent="0.25">
      <c r="A42" s="12" t="s">
        <v>24</v>
      </c>
      <c r="B42" s="88" t="s">
        <v>33</v>
      </c>
      <c r="C42" s="16">
        <v>927.4</v>
      </c>
      <c r="D42" s="20">
        <v>0</v>
      </c>
      <c r="E42" s="21">
        <v>0</v>
      </c>
    </row>
    <row r="43" spans="1:5" ht="0.75" customHeight="1" x14ac:dyDescent="0.25">
      <c r="A43" s="12"/>
      <c r="B43" s="18"/>
      <c r="C43" s="16"/>
      <c r="D43" s="21"/>
      <c r="E43" s="21"/>
    </row>
    <row r="44" spans="1:5" s="14" customFormat="1" ht="24.75" customHeight="1" x14ac:dyDescent="0.25">
      <c r="A44" s="152" t="s">
        <v>35</v>
      </c>
      <c r="B44" s="152"/>
      <c r="C44" s="15">
        <f>C12+C32</f>
        <v>68195.299999999988</v>
      </c>
      <c r="D44" s="19">
        <f>D12+D32</f>
        <v>47459.7</v>
      </c>
      <c r="E44" s="19">
        <f>E12+E32</f>
        <v>46724.9</v>
      </c>
    </row>
    <row r="45" spans="1:5" ht="33.75" customHeight="1" x14ac:dyDescent="0.25"/>
    <row r="46" spans="1:5" ht="73.900000000000006" customHeight="1" x14ac:dyDescent="0.3">
      <c r="A46" s="142" t="s">
        <v>256</v>
      </c>
      <c r="B46" s="142"/>
      <c r="C46" s="97"/>
      <c r="D46" s="141" t="s">
        <v>251</v>
      </c>
      <c r="E46" s="141"/>
    </row>
  </sheetData>
  <mergeCells count="13">
    <mergeCell ref="A7:E7"/>
    <mergeCell ref="A44:B44"/>
    <mergeCell ref="B1:E1"/>
    <mergeCell ref="B2:E2"/>
    <mergeCell ref="B3:E3"/>
    <mergeCell ref="B4:E4"/>
    <mergeCell ref="B5:E5"/>
    <mergeCell ref="D46:E46"/>
    <mergeCell ref="A46:B46"/>
    <mergeCell ref="D8:E8"/>
    <mergeCell ref="B9:B10"/>
    <mergeCell ref="A9:A10"/>
    <mergeCell ref="C9:E9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Normal="100" zoomScaleSheetLayoutView="100" workbookViewId="0">
      <selection activeCell="C14" sqref="C14"/>
    </sheetView>
  </sheetViews>
  <sheetFormatPr defaultRowHeight="15.75" x14ac:dyDescent="0.25"/>
  <cols>
    <col min="1" max="1" width="20.875" customWidth="1"/>
    <col min="2" max="2" width="32.875" style="99" customWidth="1"/>
    <col min="3" max="3" width="10.875" style="55" bestFit="1" customWidth="1"/>
    <col min="4" max="4" width="8.25" style="55" bestFit="1" customWidth="1"/>
    <col min="5" max="5" width="7.375" style="55" customWidth="1"/>
  </cols>
  <sheetData>
    <row r="1" spans="1:6" ht="18.75" x14ac:dyDescent="0.3">
      <c r="B1" s="161" t="s">
        <v>202</v>
      </c>
      <c r="C1" s="161"/>
      <c r="D1" s="161"/>
      <c r="E1" s="161"/>
      <c r="F1" s="101"/>
    </row>
    <row r="2" spans="1:6" ht="18.75" x14ac:dyDescent="0.3">
      <c r="B2" s="161" t="s">
        <v>0</v>
      </c>
      <c r="C2" s="161"/>
      <c r="D2" s="161"/>
      <c r="E2" s="161"/>
      <c r="F2" s="101"/>
    </row>
    <row r="3" spans="1:6" ht="18.75" x14ac:dyDescent="0.3">
      <c r="B3" s="161" t="s">
        <v>1</v>
      </c>
      <c r="C3" s="161"/>
      <c r="D3" s="161"/>
      <c r="E3" s="161"/>
      <c r="F3" s="101"/>
    </row>
    <row r="4" spans="1:6" ht="18.75" x14ac:dyDescent="0.3">
      <c r="B4" s="161" t="s">
        <v>2</v>
      </c>
      <c r="C4" s="161"/>
      <c r="D4" s="161"/>
      <c r="E4" s="161"/>
      <c r="F4" s="101"/>
    </row>
    <row r="5" spans="1:6" ht="18.75" x14ac:dyDescent="0.3">
      <c r="B5" s="161" t="s">
        <v>287</v>
      </c>
      <c r="C5" s="161"/>
      <c r="D5" s="161"/>
      <c r="E5" s="161"/>
      <c r="F5" s="101"/>
    </row>
    <row r="6" spans="1:6" ht="18.75" x14ac:dyDescent="0.3">
      <c r="E6" s="102"/>
    </row>
    <row r="7" spans="1:6" ht="55.15" customHeight="1" x14ac:dyDescent="0.25">
      <c r="A7" s="156" t="s">
        <v>261</v>
      </c>
      <c r="B7" s="156"/>
      <c r="C7" s="156"/>
      <c r="D7" s="156"/>
      <c r="E7" s="156"/>
    </row>
    <row r="9" spans="1:6" ht="31.15" customHeight="1" x14ac:dyDescent="0.25">
      <c r="A9" s="146" t="s">
        <v>203</v>
      </c>
      <c r="B9" s="146" t="s">
        <v>204</v>
      </c>
      <c r="C9" s="157" t="s">
        <v>8</v>
      </c>
      <c r="D9" s="158"/>
      <c r="E9" s="159"/>
    </row>
    <row r="10" spans="1:6" ht="31.5" x14ac:dyDescent="0.25">
      <c r="A10" s="147"/>
      <c r="B10" s="147"/>
      <c r="C10" s="98" t="s">
        <v>200</v>
      </c>
      <c r="D10" s="98" t="s">
        <v>252</v>
      </c>
      <c r="E10" s="98" t="s">
        <v>255</v>
      </c>
    </row>
    <row r="11" spans="1:6" x14ac:dyDescent="0.25">
      <c r="A11" s="3">
        <v>1</v>
      </c>
      <c r="B11" s="84">
        <v>2</v>
      </c>
      <c r="C11" s="91">
        <v>3</v>
      </c>
      <c r="D11" s="91">
        <v>4</v>
      </c>
      <c r="E11" s="91">
        <v>5</v>
      </c>
    </row>
    <row r="12" spans="1:6" s="14" customFormat="1" x14ac:dyDescent="0.25">
      <c r="A12" s="23" t="s">
        <v>20</v>
      </c>
      <c r="B12" s="100" t="s">
        <v>30</v>
      </c>
      <c r="C12" s="15">
        <f>C14</f>
        <v>30443.9</v>
      </c>
      <c r="D12" s="15">
        <f t="shared" ref="D12" si="0">D14</f>
        <v>7943.7000000000007</v>
      </c>
      <c r="E12" s="15">
        <f>E14</f>
        <v>6326</v>
      </c>
    </row>
    <row r="13" spans="1:6" ht="15.75" customHeight="1" x14ac:dyDescent="0.25">
      <c r="A13" s="23"/>
      <c r="B13" s="96"/>
      <c r="C13" s="105"/>
      <c r="D13" s="105"/>
      <c r="E13" s="16"/>
    </row>
    <row r="14" spans="1:6" ht="47.25" x14ac:dyDescent="0.25">
      <c r="A14" s="13" t="s">
        <v>21</v>
      </c>
      <c r="B14" s="96" t="s">
        <v>34</v>
      </c>
      <c r="C14" s="16">
        <f>C16+C28+C34+C22</f>
        <v>30443.9</v>
      </c>
      <c r="D14" s="16">
        <f>D16+D28+D34</f>
        <v>7943.7000000000007</v>
      </c>
      <c r="E14" s="16">
        <f>E16+E28+E34+E22</f>
        <v>6326</v>
      </c>
    </row>
    <row r="15" spans="1:6" ht="15.75" customHeight="1" x14ac:dyDescent="0.25">
      <c r="A15" s="13"/>
      <c r="B15" s="96"/>
      <c r="C15" s="105"/>
      <c r="D15" s="105"/>
      <c r="E15" s="16"/>
    </row>
    <row r="16" spans="1:6" ht="31.5" x14ac:dyDescent="0.25">
      <c r="A16" s="12" t="s">
        <v>22</v>
      </c>
      <c r="B16" s="96" t="s">
        <v>31</v>
      </c>
      <c r="C16" s="16">
        <f>C18+C20</f>
        <v>9889.7999999999993</v>
      </c>
      <c r="D16" s="16">
        <f t="shared" ref="D16" si="1">D18</f>
        <v>7161.6</v>
      </c>
      <c r="E16" s="16">
        <f>E18</f>
        <v>5473.5</v>
      </c>
    </row>
    <row r="17" spans="1:5" ht="15.75" customHeight="1" x14ac:dyDescent="0.25">
      <c r="A17" s="13"/>
      <c r="B17" s="96"/>
      <c r="C17" s="105"/>
      <c r="D17" s="105"/>
      <c r="E17" s="16"/>
    </row>
    <row r="18" spans="1:5" ht="79.150000000000006" customHeight="1" x14ac:dyDescent="0.25">
      <c r="A18" s="12" t="s">
        <v>36</v>
      </c>
      <c r="B18" s="96" t="s">
        <v>211</v>
      </c>
      <c r="C18" s="105">
        <v>9889.7999999999993</v>
      </c>
      <c r="D18" s="105">
        <v>7161.6</v>
      </c>
      <c r="E18" s="16">
        <v>5473.5</v>
      </c>
    </row>
    <row r="19" spans="1:5" ht="17.25" customHeight="1" x14ac:dyDescent="0.25">
      <c r="A19" s="12"/>
      <c r="B19" s="124"/>
      <c r="C19" s="105"/>
      <c r="D19" s="105"/>
      <c r="E19" s="16"/>
    </row>
    <row r="20" spans="1:5" ht="31.5" x14ac:dyDescent="0.25">
      <c r="A20" s="12" t="s">
        <v>243</v>
      </c>
      <c r="B20" s="125" t="s">
        <v>244</v>
      </c>
      <c r="C20" s="126"/>
      <c r="D20" s="88"/>
      <c r="E20" s="118"/>
    </row>
    <row r="21" spans="1:5" x14ac:dyDescent="0.25">
      <c r="A21" s="12"/>
      <c r="B21" s="160"/>
      <c r="C21" s="160"/>
      <c r="D21" s="88"/>
      <c r="E21" s="118"/>
    </row>
    <row r="22" spans="1:5" ht="47.25" x14ac:dyDescent="0.25">
      <c r="A22" s="12" t="s">
        <v>234</v>
      </c>
      <c r="B22" s="96" t="s">
        <v>235</v>
      </c>
      <c r="C22" s="132">
        <f>C26+C24</f>
        <v>18913.600000000002</v>
      </c>
      <c r="D22" s="132">
        <f>D26+D24</f>
        <v>0</v>
      </c>
      <c r="E22" s="16">
        <f>E24+E26</f>
        <v>0</v>
      </c>
    </row>
    <row r="23" spans="1:5" x14ac:dyDescent="0.25">
      <c r="A23" s="12"/>
      <c r="B23" s="96"/>
      <c r="C23" s="96"/>
      <c r="D23" s="88"/>
      <c r="E23" s="16"/>
    </row>
    <row r="24" spans="1:5" ht="63" x14ac:dyDescent="0.25">
      <c r="A24" s="12" t="s">
        <v>238</v>
      </c>
      <c r="B24" s="96" t="s">
        <v>250</v>
      </c>
      <c r="C24" s="135">
        <v>15694.7</v>
      </c>
      <c r="D24" s="90" t="s">
        <v>271</v>
      </c>
      <c r="E24" s="16">
        <v>0</v>
      </c>
    </row>
    <row r="25" spans="1:5" x14ac:dyDescent="0.25">
      <c r="A25" s="12"/>
      <c r="B25" s="96"/>
      <c r="C25" s="96"/>
      <c r="D25" s="88"/>
      <c r="E25" s="118"/>
    </row>
    <row r="26" spans="1:5" ht="31.5" x14ac:dyDescent="0.25">
      <c r="A26" s="12" t="s">
        <v>236</v>
      </c>
      <c r="B26" s="96" t="s">
        <v>237</v>
      </c>
      <c r="C26" s="135">
        <v>3218.9</v>
      </c>
      <c r="D26" s="90" t="s">
        <v>271</v>
      </c>
      <c r="E26" s="118">
        <v>0</v>
      </c>
    </row>
    <row r="27" spans="1:5" ht="15.75" customHeight="1" x14ac:dyDescent="0.25">
      <c r="A27" s="13"/>
      <c r="B27" s="96"/>
      <c r="C27" s="105"/>
      <c r="D27" s="105"/>
      <c r="E27" s="16"/>
    </row>
    <row r="28" spans="1:5" ht="31.5" x14ac:dyDescent="0.25">
      <c r="A28" s="12" t="s">
        <v>23</v>
      </c>
      <c r="B28" s="96" t="s">
        <v>32</v>
      </c>
      <c r="C28" s="16">
        <f t="shared" ref="C28:D28" si="2">C30+C32</f>
        <v>713.09999999999991</v>
      </c>
      <c r="D28" s="16">
        <f t="shared" si="2"/>
        <v>782.09999999999991</v>
      </c>
      <c r="E28" s="16">
        <f>E30+E32</f>
        <v>852.5</v>
      </c>
    </row>
    <row r="29" spans="1:5" ht="15.75" customHeight="1" x14ac:dyDescent="0.25">
      <c r="A29" s="24"/>
      <c r="B29" s="96"/>
      <c r="C29" s="105"/>
      <c r="D29" s="105"/>
      <c r="E29" s="16"/>
    </row>
    <row r="30" spans="1:5" ht="64.150000000000006" customHeight="1" x14ac:dyDescent="0.25">
      <c r="A30" s="12" t="s">
        <v>37</v>
      </c>
      <c r="B30" s="96" t="s">
        <v>40</v>
      </c>
      <c r="C30" s="105">
        <v>3.8</v>
      </c>
      <c r="D30" s="105">
        <v>3.8</v>
      </c>
      <c r="E30" s="16">
        <v>3.8</v>
      </c>
    </row>
    <row r="31" spans="1:5" ht="15.75" customHeight="1" x14ac:dyDescent="0.25">
      <c r="A31" s="12"/>
      <c r="B31" s="96"/>
      <c r="C31" s="105"/>
      <c r="D31" s="105"/>
      <c r="E31" s="16"/>
    </row>
    <row r="32" spans="1:5" ht="94.5" x14ac:dyDescent="0.25">
      <c r="A32" s="13" t="s">
        <v>38</v>
      </c>
      <c r="B32" s="96" t="s">
        <v>212</v>
      </c>
      <c r="C32" s="105">
        <v>709.3</v>
      </c>
      <c r="D32" s="105">
        <v>778.3</v>
      </c>
      <c r="E32" s="16">
        <v>848.7</v>
      </c>
    </row>
    <row r="33" spans="1:5" ht="15.75" customHeight="1" x14ac:dyDescent="0.25">
      <c r="A33" s="12"/>
      <c r="B33" s="96"/>
      <c r="C33" s="105"/>
      <c r="D33" s="105"/>
      <c r="E33" s="16"/>
    </row>
    <row r="34" spans="1:5" x14ac:dyDescent="0.25">
      <c r="A34" s="12" t="s">
        <v>24</v>
      </c>
      <c r="B34" s="96" t="s">
        <v>33</v>
      </c>
      <c r="C34" s="126">
        <f>C36+C38</f>
        <v>927.4</v>
      </c>
      <c r="D34" s="16">
        <v>0</v>
      </c>
      <c r="E34" s="16">
        <v>0</v>
      </c>
    </row>
    <row r="35" spans="1:5" ht="15.75" customHeight="1" x14ac:dyDescent="0.25">
      <c r="A35" s="12"/>
      <c r="B35" s="96"/>
      <c r="C35" s="105"/>
      <c r="D35" s="105"/>
      <c r="E35" s="16"/>
    </row>
    <row r="36" spans="1:5" ht="127.15" customHeight="1" x14ac:dyDescent="0.25">
      <c r="A36" s="26" t="s">
        <v>39</v>
      </c>
      <c r="B36" s="96" t="s">
        <v>42</v>
      </c>
      <c r="C36" s="132">
        <v>927.4</v>
      </c>
      <c r="D36" s="16">
        <v>0</v>
      </c>
      <c r="E36" s="16">
        <v>0</v>
      </c>
    </row>
    <row r="37" spans="1:5" ht="15.75" customHeight="1" x14ac:dyDescent="0.25">
      <c r="A37" s="25"/>
      <c r="B37" s="96"/>
      <c r="C37" s="105"/>
      <c r="D37" s="105"/>
      <c r="E37" s="16"/>
    </row>
    <row r="38" spans="1:5" ht="55.5" customHeight="1" x14ac:dyDescent="0.25">
      <c r="A38" s="25" t="s">
        <v>248</v>
      </c>
      <c r="B38" s="127" t="s">
        <v>249</v>
      </c>
      <c r="C38" s="126">
        <v>0</v>
      </c>
      <c r="D38" s="126">
        <v>0</v>
      </c>
      <c r="E38" s="16">
        <v>0</v>
      </c>
    </row>
    <row r="39" spans="1:5" ht="9.75" customHeight="1" x14ac:dyDescent="0.25"/>
    <row r="40" spans="1:5" ht="75" customHeight="1" x14ac:dyDescent="0.3">
      <c r="A40" s="142" t="s">
        <v>224</v>
      </c>
      <c r="B40" s="142"/>
      <c r="C40" s="106"/>
      <c r="D40" s="155" t="s">
        <v>251</v>
      </c>
      <c r="E40" s="155"/>
    </row>
  </sheetData>
  <mergeCells count="12">
    <mergeCell ref="B1:E1"/>
    <mergeCell ref="B2:E2"/>
    <mergeCell ref="B3:E3"/>
    <mergeCell ref="B4:E4"/>
    <mergeCell ref="B5:E5"/>
    <mergeCell ref="D40:E40"/>
    <mergeCell ref="A40:B40"/>
    <mergeCell ref="A7:E7"/>
    <mergeCell ref="A9:A10"/>
    <mergeCell ref="B9:B10"/>
    <mergeCell ref="C9:E9"/>
    <mergeCell ref="B21:C21"/>
  </mergeCells>
  <pageMargins left="1.1811023622047245" right="0.39370078740157483" top="0.78740157480314965" bottom="0.78740157480314965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19" zoomScaleNormal="100" zoomScaleSheetLayoutView="100" workbookViewId="0">
      <selection activeCell="D12" sqref="D12"/>
    </sheetView>
  </sheetViews>
  <sheetFormatPr defaultRowHeight="15.75" x14ac:dyDescent="0.25"/>
  <cols>
    <col min="1" max="1" width="45.25" customWidth="1"/>
    <col min="2" max="2" width="2.875" bestFit="1" customWidth="1"/>
    <col min="3" max="3" width="3.375" bestFit="1" customWidth="1"/>
    <col min="4" max="5" width="9.25" style="68" customWidth="1"/>
    <col min="6" max="6" width="9.75" style="68" customWidth="1"/>
  </cols>
  <sheetData>
    <row r="1" spans="1:7" ht="18.75" x14ac:dyDescent="0.3">
      <c r="B1" s="97" t="s">
        <v>3</v>
      </c>
      <c r="C1" s="97"/>
      <c r="D1" s="97"/>
      <c r="E1" s="97"/>
      <c r="F1" s="97"/>
    </row>
    <row r="2" spans="1:7" ht="18.75" x14ac:dyDescent="0.3">
      <c r="B2" s="97" t="s">
        <v>0</v>
      </c>
      <c r="C2" s="97"/>
      <c r="D2" s="97"/>
      <c r="E2" s="97"/>
      <c r="F2" s="97"/>
    </row>
    <row r="3" spans="1:7" ht="18.75" x14ac:dyDescent="0.3">
      <c r="B3" s="97" t="s">
        <v>1</v>
      </c>
      <c r="C3" s="97"/>
      <c r="D3" s="97"/>
      <c r="E3" s="97"/>
      <c r="F3" s="97"/>
    </row>
    <row r="4" spans="1:7" ht="18.75" x14ac:dyDescent="0.3">
      <c r="B4" s="97" t="s">
        <v>2</v>
      </c>
      <c r="C4" s="97"/>
      <c r="D4" s="97"/>
      <c r="E4" s="97"/>
      <c r="F4" s="97"/>
    </row>
    <row r="5" spans="1:7" ht="18.75" x14ac:dyDescent="0.3">
      <c r="B5" s="165" t="s">
        <v>287</v>
      </c>
      <c r="C5" s="165"/>
      <c r="D5" s="165"/>
      <c r="E5" s="165"/>
      <c r="F5" s="165"/>
    </row>
    <row r="7" spans="1:7" ht="52.9" customHeight="1" x14ac:dyDescent="0.3">
      <c r="A7" s="151" t="s">
        <v>259</v>
      </c>
      <c r="B7" s="151"/>
      <c r="C7" s="151"/>
      <c r="D7" s="151"/>
      <c r="E7" s="151"/>
      <c r="F7" s="151"/>
    </row>
    <row r="9" spans="1:7" s="7" customFormat="1" ht="31.15" customHeight="1" x14ac:dyDescent="0.25">
      <c r="A9" s="146" t="s">
        <v>9</v>
      </c>
      <c r="B9" s="148" t="s">
        <v>213</v>
      </c>
      <c r="C9" s="150"/>
      <c r="D9" s="162" t="s">
        <v>7</v>
      </c>
      <c r="E9" s="163"/>
      <c r="F9" s="164"/>
      <c r="G9" s="1"/>
    </row>
    <row r="10" spans="1:7" s="7" customFormat="1" x14ac:dyDescent="0.25">
      <c r="A10" s="147"/>
      <c r="B10" s="4" t="s">
        <v>214</v>
      </c>
      <c r="C10" s="4" t="s">
        <v>215</v>
      </c>
      <c r="D10" s="110" t="s">
        <v>200</v>
      </c>
      <c r="E10" s="110" t="s">
        <v>252</v>
      </c>
      <c r="F10" s="110" t="s">
        <v>255</v>
      </c>
      <c r="G10" s="1"/>
    </row>
    <row r="11" spans="1:7" x14ac:dyDescent="0.25">
      <c r="A11" s="3">
        <v>1</v>
      </c>
      <c r="B11" s="3">
        <v>2</v>
      </c>
      <c r="C11" s="3">
        <v>3</v>
      </c>
      <c r="D11" s="133">
        <v>4</v>
      </c>
      <c r="E11" s="133">
        <v>5</v>
      </c>
      <c r="F11" s="133">
        <v>6</v>
      </c>
    </row>
    <row r="12" spans="1:7" x14ac:dyDescent="0.25">
      <c r="A12" s="27" t="s">
        <v>217</v>
      </c>
      <c r="B12" s="34"/>
      <c r="C12" s="34"/>
      <c r="D12" s="38">
        <f>D14+D28+D32+D38+D43+D49+D53+D57+D61</f>
        <v>68195.299999999988</v>
      </c>
      <c r="E12" s="38">
        <f>E14+E28+E32+E38+E43+E49+E53+E57+E61</f>
        <v>47459.7</v>
      </c>
      <c r="F12" s="38">
        <f>F14+F28+F32+F38+F43+F49+F53+F57+F61</f>
        <v>46724.899999999994</v>
      </c>
    </row>
    <row r="13" spans="1:7" x14ac:dyDescent="0.25">
      <c r="A13" s="28"/>
      <c r="B13" s="35"/>
      <c r="C13" s="35"/>
      <c r="D13" s="111"/>
      <c r="E13" s="111"/>
      <c r="F13" s="39"/>
    </row>
    <row r="14" spans="1:7" x14ac:dyDescent="0.25">
      <c r="A14" s="29" t="s">
        <v>216</v>
      </c>
      <c r="B14" s="36" t="s">
        <v>54</v>
      </c>
      <c r="C14" s="36" t="s">
        <v>62</v>
      </c>
      <c r="D14" s="38">
        <f>D16+D18+D26+D22+D24+D20</f>
        <v>21709.499999999996</v>
      </c>
      <c r="E14" s="38">
        <f t="shared" ref="E14" si="0">E16+E18+E26+E22+E24</f>
        <v>19595.5</v>
      </c>
      <c r="F14" s="38">
        <f>F16+F18+F26+F22+F24</f>
        <v>19585</v>
      </c>
    </row>
    <row r="15" spans="1:7" x14ac:dyDescent="0.25">
      <c r="A15" s="29"/>
      <c r="B15" s="36"/>
      <c r="C15" s="36"/>
      <c r="D15" s="38"/>
      <c r="E15" s="38"/>
      <c r="F15" s="38"/>
    </row>
    <row r="16" spans="1:7" ht="49.15" customHeight="1" x14ac:dyDescent="0.25">
      <c r="A16" s="30" t="s">
        <v>43</v>
      </c>
      <c r="B16" s="37" t="s">
        <v>54</v>
      </c>
      <c r="C16" s="37" t="s">
        <v>55</v>
      </c>
      <c r="D16" s="39">
        <v>1360.5</v>
      </c>
      <c r="E16" s="39">
        <v>1360.5</v>
      </c>
      <c r="F16" s="39">
        <v>1360.5</v>
      </c>
    </row>
    <row r="17" spans="1:6" x14ac:dyDescent="0.25">
      <c r="A17" s="30"/>
      <c r="B17" s="37"/>
      <c r="C17" s="37"/>
      <c r="D17" s="39"/>
      <c r="E17" s="39"/>
      <c r="F17" s="39"/>
    </row>
    <row r="18" spans="1:6" ht="63" x14ac:dyDescent="0.25">
      <c r="A18" s="12" t="s">
        <v>44</v>
      </c>
      <c r="B18" s="37" t="s">
        <v>54</v>
      </c>
      <c r="C18" s="37" t="s">
        <v>57</v>
      </c>
      <c r="D18" s="39">
        <f>7378.3+10</f>
        <v>7388.3</v>
      </c>
      <c r="E18" s="39">
        <v>7111.3</v>
      </c>
      <c r="F18" s="39">
        <v>7111.3</v>
      </c>
    </row>
    <row r="19" spans="1:6" x14ac:dyDescent="0.25">
      <c r="A19" s="12"/>
      <c r="B19" s="37"/>
      <c r="C19" s="37"/>
      <c r="D19" s="39"/>
      <c r="E19" s="39"/>
      <c r="F19" s="39"/>
    </row>
    <row r="20" spans="1:6" ht="47.25" x14ac:dyDescent="0.25">
      <c r="A20" s="12" t="s">
        <v>45</v>
      </c>
      <c r="B20" s="37" t="s">
        <v>54</v>
      </c>
      <c r="C20" s="37" t="s">
        <v>63</v>
      </c>
      <c r="D20" s="39">
        <v>228.8</v>
      </c>
      <c r="E20" s="39">
        <v>0</v>
      </c>
      <c r="F20" s="39">
        <v>0</v>
      </c>
    </row>
    <row r="21" spans="1:6" x14ac:dyDescent="0.25">
      <c r="A21" s="12"/>
      <c r="B21" s="37"/>
      <c r="C21" s="37"/>
      <c r="D21" s="39"/>
      <c r="E21" s="39"/>
      <c r="F21" s="39"/>
    </row>
    <row r="22" spans="1:6" ht="31.5" x14ac:dyDescent="0.25">
      <c r="A22" s="12" t="s">
        <v>263</v>
      </c>
      <c r="B22" s="37" t="s">
        <v>54</v>
      </c>
      <c r="C22" s="37" t="s">
        <v>59</v>
      </c>
      <c r="D22" s="39">
        <v>1239.5999999999999</v>
      </c>
      <c r="E22" s="39">
        <v>0</v>
      </c>
      <c r="F22" s="39">
        <v>0</v>
      </c>
    </row>
    <row r="23" spans="1:6" x14ac:dyDescent="0.25">
      <c r="A23" s="12"/>
      <c r="B23" s="37"/>
      <c r="C23" s="37"/>
      <c r="D23" s="39"/>
      <c r="E23" s="39"/>
      <c r="F23" s="39"/>
    </row>
    <row r="24" spans="1:6" x14ac:dyDescent="0.25">
      <c r="A24" s="12" t="s">
        <v>193</v>
      </c>
      <c r="B24" s="37" t="s">
        <v>54</v>
      </c>
      <c r="C24" s="37" t="s">
        <v>61</v>
      </c>
      <c r="D24" s="39">
        <v>100</v>
      </c>
      <c r="E24" s="39">
        <v>100</v>
      </c>
      <c r="F24" s="39">
        <v>100</v>
      </c>
    </row>
    <row r="25" spans="1:6" x14ac:dyDescent="0.25">
      <c r="A25" s="12"/>
      <c r="B25" s="37"/>
      <c r="C25" s="37"/>
      <c r="D25" s="39"/>
      <c r="E25" s="39"/>
    </row>
    <row r="26" spans="1:6" x14ac:dyDescent="0.25">
      <c r="A26" s="30" t="s">
        <v>46</v>
      </c>
      <c r="B26" s="37" t="s">
        <v>54</v>
      </c>
      <c r="C26" s="37" t="s">
        <v>64</v>
      </c>
      <c r="D26" s="39">
        <v>11392.3</v>
      </c>
      <c r="E26" s="39">
        <v>11023.7</v>
      </c>
      <c r="F26" s="40">
        <v>11013.2</v>
      </c>
    </row>
    <row r="27" spans="1:6" x14ac:dyDescent="0.25">
      <c r="A27" s="30"/>
      <c r="B27" s="37"/>
      <c r="C27" s="37"/>
      <c r="D27" s="39"/>
      <c r="E27" s="39"/>
      <c r="F27" s="107"/>
    </row>
    <row r="28" spans="1:6" x14ac:dyDescent="0.25">
      <c r="A28" s="31" t="s">
        <v>184</v>
      </c>
      <c r="B28" s="36" t="s">
        <v>55</v>
      </c>
      <c r="C28" s="36" t="s">
        <v>62</v>
      </c>
      <c r="D28" s="38">
        <f t="shared" ref="D28:E28" si="1">D30</f>
        <v>861.30000000000007</v>
      </c>
      <c r="E28" s="38">
        <f t="shared" si="1"/>
        <v>861.3</v>
      </c>
      <c r="F28" s="38">
        <f>F30</f>
        <v>848.7</v>
      </c>
    </row>
    <row r="29" spans="1:6" x14ac:dyDescent="0.25">
      <c r="A29" s="30"/>
      <c r="B29" s="37"/>
      <c r="C29" s="37"/>
      <c r="D29" s="39"/>
      <c r="E29" s="39"/>
      <c r="F29" s="39"/>
    </row>
    <row r="30" spans="1:6" x14ac:dyDescent="0.25">
      <c r="A30" s="30" t="s">
        <v>47</v>
      </c>
      <c r="B30" s="37" t="s">
        <v>55</v>
      </c>
      <c r="C30" s="37" t="s">
        <v>56</v>
      </c>
      <c r="D30" s="39">
        <f>953.1-91.8</f>
        <v>861.30000000000007</v>
      </c>
      <c r="E30" s="39">
        <f>1001.1-139.8</f>
        <v>861.3</v>
      </c>
      <c r="F30" s="39">
        <v>848.7</v>
      </c>
    </row>
    <row r="31" spans="1:6" x14ac:dyDescent="0.25">
      <c r="A31" s="30"/>
      <c r="B31" s="37"/>
      <c r="C31" s="37"/>
      <c r="D31" s="39"/>
      <c r="E31" s="39"/>
      <c r="F31" s="39"/>
    </row>
    <row r="32" spans="1:6" ht="31.5" x14ac:dyDescent="0.25">
      <c r="A32" s="32" t="s">
        <v>186</v>
      </c>
      <c r="B32" s="36" t="s">
        <v>56</v>
      </c>
      <c r="C32" s="36" t="s">
        <v>62</v>
      </c>
      <c r="D32" s="38">
        <f t="shared" ref="D32:E32" si="2">D36+D34</f>
        <v>1606.1</v>
      </c>
      <c r="E32" s="38">
        <f t="shared" si="2"/>
        <v>276.20000000000005</v>
      </c>
      <c r="F32" s="38">
        <f>F36+F34</f>
        <v>292.5</v>
      </c>
    </row>
    <row r="33" spans="1:6" x14ac:dyDescent="0.25">
      <c r="A33" s="31"/>
      <c r="B33" s="36"/>
      <c r="C33" s="36"/>
      <c r="D33" s="38"/>
      <c r="E33" s="38"/>
      <c r="F33" s="38"/>
    </row>
    <row r="34" spans="1:6" ht="50.25" customHeight="1" x14ac:dyDescent="0.25">
      <c r="A34" s="33" t="s">
        <v>194</v>
      </c>
      <c r="B34" s="37" t="s">
        <v>56</v>
      </c>
      <c r="C34" s="37" t="s">
        <v>187</v>
      </c>
      <c r="D34" s="39">
        <v>1526.1</v>
      </c>
      <c r="E34" s="39">
        <f>162.8+33.4</f>
        <v>196.20000000000002</v>
      </c>
      <c r="F34" s="39">
        <f>169.5+43</f>
        <v>212.5</v>
      </c>
    </row>
    <row r="35" spans="1:6" x14ac:dyDescent="0.25">
      <c r="A35" s="31"/>
      <c r="B35" s="36"/>
      <c r="C35" s="36"/>
      <c r="D35" s="38"/>
      <c r="E35" s="38"/>
      <c r="F35" s="38"/>
    </row>
    <row r="36" spans="1:6" ht="31.5" x14ac:dyDescent="0.25">
      <c r="A36" s="12" t="s">
        <v>48</v>
      </c>
      <c r="B36" s="37" t="s">
        <v>56</v>
      </c>
      <c r="C36" s="37" t="s">
        <v>66</v>
      </c>
      <c r="D36" s="39">
        <v>80</v>
      </c>
      <c r="E36" s="39">
        <v>80</v>
      </c>
      <c r="F36" s="39">
        <v>80</v>
      </c>
    </row>
    <row r="37" spans="1:6" x14ac:dyDescent="0.25">
      <c r="A37" s="12"/>
      <c r="B37" s="37"/>
      <c r="C37" s="37"/>
      <c r="D37" s="39"/>
      <c r="E37" s="39"/>
      <c r="F37" s="39"/>
    </row>
    <row r="38" spans="1:6" x14ac:dyDescent="0.25">
      <c r="A38" s="29" t="s">
        <v>188</v>
      </c>
      <c r="B38" s="36" t="s">
        <v>57</v>
      </c>
      <c r="C38" s="36" t="s">
        <v>62</v>
      </c>
      <c r="D38" s="38">
        <f>D40</f>
        <v>10152.799999999999</v>
      </c>
      <c r="E38" s="38">
        <f>E40</f>
        <v>10655</v>
      </c>
      <c r="F38" s="38">
        <f>F40</f>
        <v>11083.9</v>
      </c>
    </row>
    <row r="39" spans="1:6" x14ac:dyDescent="0.25">
      <c r="A39" s="12"/>
      <c r="B39" s="37"/>
      <c r="C39" s="37"/>
      <c r="D39" s="39"/>
      <c r="E39" s="39"/>
      <c r="F39" s="39"/>
    </row>
    <row r="40" spans="1:6" x14ac:dyDescent="0.25">
      <c r="A40" s="12" t="s">
        <v>49</v>
      </c>
      <c r="B40" s="37" t="s">
        <v>57</v>
      </c>
      <c r="C40" s="37" t="s">
        <v>65</v>
      </c>
      <c r="D40" s="39">
        <v>10152.799999999999</v>
      </c>
      <c r="E40" s="39">
        <v>10655</v>
      </c>
      <c r="F40" s="39">
        <v>11083.9</v>
      </c>
    </row>
    <row r="41" spans="1:6" x14ac:dyDescent="0.25">
      <c r="A41" s="12"/>
      <c r="B41" s="37"/>
      <c r="C41" s="37"/>
      <c r="D41" s="39"/>
      <c r="E41" s="39"/>
      <c r="F41" s="39"/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29" t="s">
        <v>189</v>
      </c>
      <c r="B43" s="36" t="s">
        <v>58</v>
      </c>
      <c r="C43" s="36" t="s">
        <v>62</v>
      </c>
      <c r="D43" s="38">
        <f>D45+D47</f>
        <v>25073.8</v>
      </c>
      <c r="E43" s="38">
        <f t="shared" ref="E43:F43" si="3">E45+E47</f>
        <v>5844.9000000000005</v>
      </c>
      <c r="F43" s="38">
        <f t="shared" si="3"/>
        <v>2101.6</v>
      </c>
    </row>
    <row r="44" spans="1:6" x14ac:dyDescent="0.25">
      <c r="A44" s="12"/>
      <c r="B44" s="37"/>
      <c r="C44" s="37"/>
      <c r="D44" s="39"/>
      <c r="E44" s="39"/>
      <c r="F44" s="39"/>
    </row>
    <row r="45" spans="1:6" x14ac:dyDescent="0.25">
      <c r="A45" s="12" t="s">
        <v>218</v>
      </c>
      <c r="B45" s="37" t="s">
        <v>58</v>
      </c>
      <c r="C45" s="37" t="s">
        <v>55</v>
      </c>
      <c r="D45" s="39">
        <v>0</v>
      </c>
      <c r="E45" s="39">
        <v>0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12" t="s">
        <v>50</v>
      </c>
      <c r="B47" s="37" t="s">
        <v>58</v>
      </c>
      <c r="C47" s="37" t="s">
        <v>56</v>
      </c>
      <c r="D47" s="39">
        <f>24064.6+927.4-10+91.8</f>
        <v>25073.8</v>
      </c>
      <c r="E47" s="39">
        <f>5705.1+139.8</f>
        <v>5844.9000000000005</v>
      </c>
      <c r="F47" s="39">
        <v>2101.6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31" t="s">
        <v>190</v>
      </c>
      <c r="B49" s="36" t="s">
        <v>59</v>
      </c>
      <c r="C49" s="36" t="s">
        <v>62</v>
      </c>
      <c r="D49" s="38">
        <f t="shared" ref="D49:E49" si="4">D51</f>
        <v>80</v>
      </c>
      <c r="E49" s="38">
        <f t="shared" si="4"/>
        <v>80</v>
      </c>
      <c r="F49" s="38">
        <f>F51</f>
        <v>80</v>
      </c>
    </row>
    <row r="50" spans="1:6" x14ac:dyDescent="0.25">
      <c r="A50" s="31"/>
      <c r="B50" s="36"/>
      <c r="C50" s="36"/>
      <c r="D50" s="38"/>
      <c r="E50" s="38"/>
      <c r="F50" s="38"/>
    </row>
    <row r="51" spans="1:6" x14ac:dyDescent="0.25">
      <c r="A51" s="30" t="s">
        <v>51</v>
      </c>
      <c r="B51" s="37" t="s">
        <v>59</v>
      </c>
      <c r="C51" s="37" t="s">
        <v>59</v>
      </c>
      <c r="D51" s="39">
        <v>80</v>
      </c>
      <c r="E51" s="39">
        <v>80</v>
      </c>
      <c r="F51" s="39">
        <v>80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2" t="s">
        <v>191</v>
      </c>
      <c r="B53" s="36" t="s">
        <v>60</v>
      </c>
      <c r="C53" s="36" t="s">
        <v>62</v>
      </c>
      <c r="D53" s="38">
        <f t="shared" ref="D53:E53" si="5">D55</f>
        <v>8572.4</v>
      </c>
      <c r="E53" s="38">
        <f t="shared" si="5"/>
        <v>8794.4</v>
      </c>
      <c r="F53" s="38">
        <f>F55</f>
        <v>8817.1</v>
      </c>
    </row>
    <row r="54" spans="1:6" x14ac:dyDescent="0.25">
      <c r="A54" s="31"/>
      <c r="B54" s="36"/>
      <c r="C54" s="36"/>
      <c r="D54" s="128"/>
      <c r="E54" s="128"/>
      <c r="F54" s="128"/>
    </row>
    <row r="55" spans="1:6" x14ac:dyDescent="0.25">
      <c r="A55" s="30" t="s">
        <v>52</v>
      </c>
      <c r="B55" s="37" t="s">
        <v>60</v>
      </c>
      <c r="C55" s="37" t="s">
        <v>54</v>
      </c>
      <c r="D55" s="129">
        <v>8572.4</v>
      </c>
      <c r="E55" s="129">
        <v>8794.4</v>
      </c>
      <c r="F55" s="129">
        <v>8817.1</v>
      </c>
    </row>
    <row r="56" spans="1:6" x14ac:dyDescent="0.25">
      <c r="A56" s="30"/>
      <c r="B56" s="37"/>
      <c r="C56" s="37"/>
      <c r="D56" s="130"/>
      <c r="E56" s="130"/>
      <c r="F56" s="130"/>
    </row>
    <row r="57" spans="1:6" x14ac:dyDescent="0.25">
      <c r="A57" s="31" t="s">
        <v>192</v>
      </c>
      <c r="B57" s="36" t="s">
        <v>61</v>
      </c>
      <c r="C57" s="36" t="s">
        <v>62</v>
      </c>
      <c r="D57" s="38">
        <f t="shared" ref="D57:E57" si="6">D59</f>
        <v>139.4</v>
      </c>
      <c r="E57" s="38">
        <f t="shared" si="6"/>
        <v>145.19999999999999</v>
      </c>
      <c r="F57" s="38">
        <f>F59</f>
        <v>151</v>
      </c>
    </row>
    <row r="58" spans="1:6" x14ac:dyDescent="0.25">
      <c r="A58" s="30"/>
      <c r="B58" s="37"/>
      <c r="C58" s="37"/>
      <c r="D58" s="39"/>
      <c r="E58" s="39"/>
      <c r="F58" s="39"/>
    </row>
    <row r="59" spans="1:6" x14ac:dyDescent="0.25">
      <c r="A59" s="30" t="s">
        <v>53</v>
      </c>
      <c r="B59" s="37" t="s">
        <v>61</v>
      </c>
      <c r="C59" s="37" t="s">
        <v>54</v>
      </c>
      <c r="D59" s="39">
        <v>139.4</v>
      </c>
      <c r="E59" s="39">
        <v>145.19999999999999</v>
      </c>
      <c r="F59" s="39">
        <v>151</v>
      </c>
    </row>
    <row r="60" spans="1:6" x14ac:dyDescent="0.25">
      <c r="A60" s="30"/>
      <c r="B60" s="37"/>
      <c r="C60" s="37"/>
      <c r="D60" s="39"/>
      <c r="E60" s="39"/>
      <c r="F60" s="39"/>
    </row>
    <row r="61" spans="1:6" x14ac:dyDescent="0.25">
      <c r="A61" s="108" t="s">
        <v>12</v>
      </c>
      <c r="B61" s="87"/>
      <c r="C61" s="87"/>
      <c r="D61" s="109">
        <v>0</v>
      </c>
      <c r="E61" s="109">
        <v>1207.2</v>
      </c>
      <c r="F61" s="109">
        <f>3808.1-43</f>
        <v>3765.1</v>
      </c>
    </row>
    <row r="62" spans="1:6" x14ac:dyDescent="0.25">
      <c r="A62" s="108"/>
      <c r="B62" s="87"/>
      <c r="C62" s="87"/>
      <c r="D62" s="109"/>
      <c r="E62" s="109"/>
      <c r="F62" s="109"/>
    </row>
    <row r="64" spans="1:6" ht="75" x14ac:dyDescent="0.25">
      <c r="A64" s="123" t="s">
        <v>225</v>
      </c>
      <c r="F64" s="21" t="s">
        <v>251</v>
      </c>
    </row>
  </sheetData>
  <mergeCells count="5">
    <mergeCell ref="A9:A10"/>
    <mergeCell ref="A7:F7"/>
    <mergeCell ref="B9:C9"/>
    <mergeCell ref="D9:F9"/>
    <mergeCell ref="B5:F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view="pageBreakPreview" topLeftCell="A7" zoomScaleNormal="100" zoomScaleSheetLayoutView="100" workbookViewId="0">
      <selection activeCell="A34" sqref="A34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65" t="s">
        <v>5</v>
      </c>
      <c r="C1" s="165"/>
      <c r="D1" s="165"/>
      <c r="E1" s="165"/>
      <c r="F1" s="165"/>
    </row>
    <row r="2" spans="1:6" ht="18.75" x14ac:dyDescent="0.3">
      <c r="B2" s="165" t="s">
        <v>0</v>
      </c>
      <c r="C2" s="165"/>
      <c r="D2" s="165"/>
      <c r="E2" s="165"/>
      <c r="F2" s="165"/>
    </row>
    <row r="3" spans="1:6" ht="18" customHeight="1" x14ac:dyDescent="0.3">
      <c r="B3" s="142" t="s">
        <v>1</v>
      </c>
      <c r="C3" s="142"/>
      <c r="D3" s="142"/>
      <c r="E3" s="142"/>
      <c r="F3" s="142"/>
    </row>
    <row r="4" spans="1:6" ht="18.75" x14ac:dyDescent="0.3">
      <c r="B4" s="165" t="s">
        <v>2</v>
      </c>
      <c r="C4" s="165"/>
      <c r="D4" s="165"/>
      <c r="E4" s="165"/>
      <c r="F4" s="165"/>
    </row>
    <row r="5" spans="1:6" ht="18.75" x14ac:dyDescent="0.3">
      <c r="B5" s="165" t="s">
        <v>287</v>
      </c>
      <c r="C5" s="165"/>
      <c r="D5" s="165"/>
      <c r="E5" s="165"/>
      <c r="F5" s="165"/>
    </row>
    <row r="6" spans="1:6" ht="33.75" customHeight="1" x14ac:dyDescent="0.25"/>
    <row r="7" spans="1:6" ht="73.150000000000006" customHeight="1" x14ac:dyDescent="0.25">
      <c r="A7" s="156" t="s">
        <v>275</v>
      </c>
      <c r="B7" s="156"/>
      <c r="C7" s="156"/>
      <c r="D7" s="156"/>
      <c r="E7" s="156"/>
      <c r="F7" s="156"/>
    </row>
    <row r="8" spans="1:6" ht="18" customHeight="1" x14ac:dyDescent="0.25"/>
    <row r="9" spans="1:6" s="7" customFormat="1" x14ac:dyDescent="0.25">
      <c r="A9" s="146" t="s">
        <v>6</v>
      </c>
      <c r="B9" s="166" t="s">
        <v>219</v>
      </c>
      <c r="C9" s="166" t="s">
        <v>220</v>
      </c>
      <c r="D9" s="166" t="s">
        <v>7</v>
      </c>
      <c r="E9" s="166"/>
      <c r="F9" s="166"/>
    </row>
    <row r="10" spans="1:6" s="7" customFormat="1" x14ac:dyDescent="0.25">
      <c r="A10" s="147"/>
      <c r="B10" s="166"/>
      <c r="C10" s="166"/>
      <c r="D10" s="94" t="s">
        <v>200</v>
      </c>
      <c r="E10" s="94" t="s">
        <v>252</v>
      </c>
      <c r="F10" s="94" t="s">
        <v>255</v>
      </c>
    </row>
    <row r="11" spans="1:6" x14ac:dyDescent="0.25">
      <c r="A11" s="3">
        <v>1</v>
      </c>
      <c r="B11" s="3">
        <v>2</v>
      </c>
      <c r="C11" s="9">
        <v>3</v>
      </c>
      <c r="D11" s="9">
        <v>4</v>
      </c>
      <c r="E11" s="91">
        <v>5</v>
      </c>
      <c r="F11" s="91">
        <v>6</v>
      </c>
    </row>
    <row r="12" spans="1:6" s="14" customFormat="1" x14ac:dyDescent="0.25">
      <c r="A12" s="168" t="s">
        <v>217</v>
      </c>
      <c r="B12" s="168"/>
      <c r="C12" s="168"/>
      <c r="D12" s="15">
        <f>D81+D119+D120</f>
        <v>68195.3</v>
      </c>
      <c r="E12" s="15">
        <f>E81+E119+E120</f>
        <v>47459.7</v>
      </c>
      <c r="F12" s="15">
        <f>F81+F119+F120</f>
        <v>46724.9</v>
      </c>
    </row>
    <row r="13" spans="1:6" s="14" customFormat="1" ht="31.5" x14ac:dyDescent="0.25">
      <c r="A13" s="43" t="s">
        <v>70</v>
      </c>
      <c r="B13" s="45" t="s">
        <v>71</v>
      </c>
      <c r="C13" s="53"/>
      <c r="D13" s="15">
        <f>D14+D18+D23</f>
        <v>13348.3</v>
      </c>
      <c r="E13" s="15">
        <f t="shared" ref="E13:F13" si="0">E14+E18+E23</f>
        <v>10955.3</v>
      </c>
      <c r="F13" s="15">
        <f t="shared" si="0"/>
        <v>10942.3</v>
      </c>
    </row>
    <row r="14" spans="1:6" x14ac:dyDescent="0.25">
      <c r="A14" s="44" t="s">
        <v>75</v>
      </c>
      <c r="B14" s="46" t="s">
        <v>72</v>
      </c>
      <c r="C14" s="47"/>
      <c r="D14" s="16">
        <f>D15</f>
        <v>1366.6000000000001</v>
      </c>
      <c r="E14" s="16">
        <f t="shared" ref="E14:F14" si="1">E15</f>
        <v>1421.3</v>
      </c>
      <c r="F14" s="16">
        <f t="shared" si="1"/>
        <v>1404.6</v>
      </c>
    </row>
    <row r="15" spans="1:6" ht="31.5" x14ac:dyDescent="0.25">
      <c r="A15" s="44" t="s">
        <v>76</v>
      </c>
      <c r="B15" s="46" t="s">
        <v>77</v>
      </c>
      <c r="C15" s="47"/>
      <c r="D15" s="16">
        <f>D16+D17</f>
        <v>1366.6000000000001</v>
      </c>
      <c r="E15" s="16">
        <f t="shared" ref="E15:F15" si="2">E16+E17</f>
        <v>1421.3</v>
      </c>
      <c r="F15" s="16">
        <f t="shared" si="2"/>
        <v>1404.6</v>
      </c>
    </row>
    <row r="16" spans="1:6" ht="15.6" customHeight="1" x14ac:dyDescent="0.25">
      <c r="A16" s="42" t="s">
        <v>80</v>
      </c>
      <c r="B16" s="46" t="s">
        <v>77</v>
      </c>
      <c r="C16" s="47" t="s">
        <v>78</v>
      </c>
      <c r="D16" s="16">
        <v>1364.9</v>
      </c>
      <c r="E16" s="16">
        <v>1420.2</v>
      </c>
      <c r="F16" s="62">
        <v>1403.6</v>
      </c>
    </row>
    <row r="17" spans="1:6" x14ac:dyDescent="0.25">
      <c r="A17" s="42" t="s">
        <v>68</v>
      </c>
      <c r="B17" s="46" t="s">
        <v>77</v>
      </c>
      <c r="C17" s="47" t="s">
        <v>79</v>
      </c>
      <c r="D17" s="16">
        <v>1.7</v>
      </c>
      <c r="E17" s="16">
        <v>1.1000000000000001</v>
      </c>
      <c r="F17" s="62">
        <v>1</v>
      </c>
    </row>
    <row r="18" spans="1:6" x14ac:dyDescent="0.25">
      <c r="A18" s="44" t="s">
        <v>81</v>
      </c>
      <c r="B18" s="46" t="s">
        <v>73</v>
      </c>
      <c r="C18" s="47"/>
      <c r="D18" s="16">
        <f>D19</f>
        <v>9322.4</v>
      </c>
      <c r="E18" s="16">
        <f t="shared" ref="E18:F18" si="3">E19</f>
        <v>9322.4</v>
      </c>
      <c r="F18" s="16">
        <f t="shared" si="3"/>
        <v>9322.4</v>
      </c>
    </row>
    <row r="19" spans="1:6" x14ac:dyDescent="0.25">
      <c r="A19" s="44" t="s">
        <v>83</v>
      </c>
      <c r="B19" s="46" t="s">
        <v>82</v>
      </c>
      <c r="C19" s="47"/>
      <c r="D19" s="16">
        <f>D20+D21+D22</f>
        <v>9322.4</v>
      </c>
      <c r="E19" s="16">
        <f t="shared" ref="E19:F19" si="4">E20+E21+E22</f>
        <v>9322.4</v>
      </c>
      <c r="F19" s="16">
        <f t="shared" si="4"/>
        <v>9322.4</v>
      </c>
    </row>
    <row r="20" spans="1:6" ht="47.25" x14ac:dyDescent="0.25">
      <c r="A20" s="42" t="s">
        <v>85</v>
      </c>
      <c r="B20" s="46" t="s">
        <v>82</v>
      </c>
      <c r="C20" s="47" t="s">
        <v>84</v>
      </c>
      <c r="D20" s="16">
        <v>7811</v>
      </c>
      <c r="E20" s="16">
        <v>7811</v>
      </c>
      <c r="F20" s="62">
        <v>7811</v>
      </c>
    </row>
    <row r="21" spans="1:6" ht="19.149999999999999" customHeight="1" x14ac:dyDescent="0.25">
      <c r="A21" s="42" t="s">
        <v>80</v>
      </c>
      <c r="B21" s="46" t="s">
        <v>82</v>
      </c>
      <c r="C21" s="47" t="s">
        <v>78</v>
      </c>
      <c r="D21" s="16">
        <v>1500</v>
      </c>
      <c r="E21" s="16">
        <v>1500</v>
      </c>
      <c r="F21" s="62">
        <v>1500</v>
      </c>
    </row>
    <row r="22" spans="1:6" x14ac:dyDescent="0.25">
      <c r="A22" s="42" t="s">
        <v>68</v>
      </c>
      <c r="B22" s="46" t="s">
        <v>82</v>
      </c>
      <c r="C22" s="47" t="s">
        <v>79</v>
      </c>
      <c r="D22" s="16">
        <v>11.4</v>
      </c>
      <c r="E22" s="16">
        <v>11.4</v>
      </c>
      <c r="F22" s="62">
        <v>11.4</v>
      </c>
    </row>
    <row r="23" spans="1:6" x14ac:dyDescent="0.25">
      <c r="A23" s="44" t="s">
        <v>86</v>
      </c>
      <c r="B23" s="46" t="s">
        <v>74</v>
      </c>
      <c r="C23" s="47"/>
      <c r="D23" s="16">
        <f>D24+D26</f>
        <v>2659.3</v>
      </c>
      <c r="E23" s="16">
        <f t="shared" ref="E23:F23" si="5">E24+E26</f>
        <v>211.6</v>
      </c>
      <c r="F23" s="16">
        <f t="shared" si="5"/>
        <v>215.3</v>
      </c>
    </row>
    <row r="24" spans="1:6" x14ac:dyDescent="0.25">
      <c r="A24" s="44" t="s">
        <v>87</v>
      </c>
      <c r="B24" s="46" t="s">
        <v>88</v>
      </c>
      <c r="C24" s="47"/>
      <c r="D24" s="16">
        <f>D25</f>
        <v>99.5</v>
      </c>
      <c r="E24" s="16">
        <f t="shared" ref="E24:F24" si="6">E25</f>
        <v>103.6</v>
      </c>
      <c r="F24" s="16">
        <f t="shared" si="6"/>
        <v>107.3</v>
      </c>
    </row>
    <row r="25" spans="1:6" x14ac:dyDescent="0.25">
      <c r="A25" s="44" t="s">
        <v>80</v>
      </c>
      <c r="B25" s="46" t="s">
        <v>88</v>
      </c>
      <c r="C25" s="47" t="s">
        <v>78</v>
      </c>
      <c r="D25" s="16">
        <v>99.5</v>
      </c>
      <c r="E25" s="16">
        <v>103.6</v>
      </c>
      <c r="F25" s="62">
        <v>107.3</v>
      </c>
    </row>
    <row r="26" spans="1:6" x14ac:dyDescent="0.25">
      <c r="A26" s="48" t="s">
        <v>89</v>
      </c>
      <c r="B26" s="46" t="s">
        <v>91</v>
      </c>
      <c r="C26" s="47"/>
      <c r="D26" s="16">
        <f>D28+D27</f>
        <v>2559.8000000000002</v>
      </c>
      <c r="E26" s="16">
        <f>E28+E27</f>
        <v>108</v>
      </c>
      <c r="F26" s="16">
        <f>F28+F27</f>
        <v>108</v>
      </c>
    </row>
    <row r="27" spans="1:6" x14ac:dyDescent="0.25">
      <c r="A27" s="49" t="s">
        <v>80</v>
      </c>
      <c r="B27" s="46" t="s">
        <v>91</v>
      </c>
      <c r="C27" s="47" t="s">
        <v>78</v>
      </c>
      <c r="D27" s="16">
        <v>2451.8000000000002</v>
      </c>
      <c r="E27" s="16">
        <v>0</v>
      </c>
      <c r="F27" s="62">
        <v>0</v>
      </c>
    </row>
    <row r="28" spans="1:6" x14ac:dyDescent="0.25">
      <c r="A28" s="49" t="s">
        <v>67</v>
      </c>
      <c r="B28" s="46" t="s">
        <v>91</v>
      </c>
      <c r="C28" s="47" t="s">
        <v>90</v>
      </c>
      <c r="D28" s="16">
        <v>108</v>
      </c>
      <c r="E28" s="16">
        <v>108</v>
      </c>
      <c r="F28" s="62">
        <v>108</v>
      </c>
    </row>
    <row r="29" spans="1:6" s="14" customFormat="1" ht="31.5" x14ac:dyDescent="0.25">
      <c r="A29" s="41" t="s">
        <v>92</v>
      </c>
      <c r="B29" s="45" t="s">
        <v>96</v>
      </c>
      <c r="C29" s="53"/>
      <c r="D29" s="15">
        <f>D30+D35</f>
        <v>1966.1</v>
      </c>
      <c r="E29" s="15">
        <f t="shared" ref="E29:F29" si="7">E30+E35</f>
        <v>636.19999999999993</v>
      </c>
      <c r="F29" s="15">
        <f t="shared" si="7"/>
        <v>652.5</v>
      </c>
    </row>
    <row r="30" spans="1:6" ht="31.5" x14ac:dyDescent="0.25">
      <c r="A30" s="42" t="s">
        <v>95</v>
      </c>
      <c r="B30" s="46" t="s">
        <v>97</v>
      </c>
      <c r="C30" s="47"/>
      <c r="D30" s="16">
        <f>D31+D33</f>
        <v>1526.1</v>
      </c>
      <c r="E30" s="16">
        <f t="shared" ref="E30:F30" si="8">E31+E33</f>
        <v>33.4</v>
      </c>
      <c r="F30" s="16">
        <f t="shared" si="8"/>
        <v>43</v>
      </c>
    </row>
    <row r="31" spans="1:6" x14ac:dyDescent="0.25">
      <c r="A31" s="44" t="s">
        <v>102</v>
      </c>
      <c r="B31" s="46" t="s">
        <v>98</v>
      </c>
      <c r="C31" s="47"/>
      <c r="D31" s="16">
        <f>D32</f>
        <v>0</v>
      </c>
      <c r="E31" s="16">
        <f t="shared" ref="E31:F31" si="9">E32</f>
        <v>33.4</v>
      </c>
      <c r="F31" s="16">
        <f t="shared" si="9"/>
        <v>43</v>
      </c>
    </row>
    <row r="32" spans="1:6" x14ac:dyDescent="0.25">
      <c r="A32" s="42" t="s">
        <v>80</v>
      </c>
      <c r="B32" s="46" t="s">
        <v>98</v>
      </c>
      <c r="C32" s="47" t="s">
        <v>78</v>
      </c>
      <c r="D32" s="16">
        <v>0</v>
      </c>
      <c r="E32" s="16">
        <v>33.4</v>
      </c>
      <c r="F32" s="62">
        <v>43</v>
      </c>
    </row>
    <row r="33" spans="1:6" ht="66" customHeight="1" x14ac:dyDescent="0.25">
      <c r="A33" s="54" t="s">
        <v>289</v>
      </c>
      <c r="B33" s="46" t="s">
        <v>99</v>
      </c>
      <c r="C33" s="47"/>
      <c r="D33" s="16">
        <f>D34</f>
        <v>1526.1</v>
      </c>
      <c r="E33" s="16">
        <f t="shared" ref="E33:F33" si="10">E34</f>
        <v>0</v>
      </c>
      <c r="F33" s="16">
        <f t="shared" si="10"/>
        <v>0</v>
      </c>
    </row>
    <row r="34" spans="1:6" x14ac:dyDescent="0.25">
      <c r="A34" s="42" t="s">
        <v>94</v>
      </c>
      <c r="B34" s="46" t="s">
        <v>99</v>
      </c>
      <c r="C34" s="47" t="s">
        <v>103</v>
      </c>
      <c r="D34" s="16">
        <v>1526.1</v>
      </c>
      <c r="E34" s="16">
        <v>0</v>
      </c>
      <c r="F34" s="16">
        <v>0</v>
      </c>
    </row>
    <row r="35" spans="1:6" x14ac:dyDescent="0.25">
      <c r="A35" s="42" t="s">
        <v>177</v>
      </c>
      <c r="B35" s="46" t="s">
        <v>100</v>
      </c>
      <c r="C35" s="47"/>
      <c r="D35" s="16">
        <f>D36+D38+D40</f>
        <v>440</v>
      </c>
      <c r="E35" s="16">
        <f t="shared" ref="E35:F35" si="11">E36+E38+E40</f>
        <v>602.79999999999995</v>
      </c>
      <c r="F35" s="16">
        <f t="shared" si="11"/>
        <v>609.5</v>
      </c>
    </row>
    <row r="36" spans="1:6" x14ac:dyDescent="0.25">
      <c r="A36" s="42" t="s">
        <v>105</v>
      </c>
      <c r="B36" s="46" t="s">
        <v>106</v>
      </c>
      <c r="C36" s="47"/>
      <c r="D36" s="16">
        <f>D37</f>
        <v>0</v>
      </c>
      <c r="E36" s="16">
        <f t="shared" ref="E36:F36" si="12">E37</f>
        <v>162.80000000000001</v>
      </c>
      <c r="F36" s="16">
        <f t="shared" si="12"/>
        <v>169.5</v>
      </c>
    </row>
    <row r="37" spans="1:6" x14ac:dyDescent="0.25">
      <c r="A37" s="42" t="s">
        <v>80</v>
      </c>
      <c r="B37" s="46" t="s">
        <v>106</v>
      </c>
      <c r="C37" s="47" t="s">
        <v>78</v>
      </c>
      <c r="D37" s="16">
        <v>0</v>
      </c>
      <c r="E37" s="16">
        <v>162.80000000000001</v>
      </c>
      <c r="F37" s="62">
        <v>169.5</v>
      </c>
    </row>
    <row r="38" spans="1:6" x14ac:dyDescent="0.25">
      <c r="A38" s="42" t="s">
        <v>93</v>
      </c>
      <c r="B38" s="46" t="s">
        <v>108</v>
      </c>
      <c r="C38" s="47"/>
      <c r="D38" s="16">
        <f>D39</f>
        <v>360</v>
      </c>
      <c r="E38" s="16">
        <f t="shared" ref="E38:F38" si="13">E39</f>
        <v>360</v>
      </c>
      <c r="F38" s="16">
        <f t="shared" si="13"/>
        <v>360</v>
      </c>
    </row>
    <row r="39" spans="1:6" x14ac:dyDescent="0.25">
      <c r="A39" s="42" t="s">
        <v>80</v>
      </c>
      <c r="B39" s="46" t="s">
        <v>108</v>
      </c>
      <c r="C39" s="47" t="s">
        <v>78</v>
      </c>
      <c r="D39" s="16">
        <v>360</v>
      </c>
      <c r="E39" s="16">
        <v>360</v>
      </c>
      <c r="F39" s="16">
        <v>360</v>
      </c>
    </row>
    <row r="40" spans="1:6" x14ac:dyDescent="0.25">
      <c r="A40" s="42" t="s">
        <v>107</v>
      </c>
      <c r="B40" s="46" t="s">
        <v>101</v>
      </c>
      <c r="C40" s="47"/>
      <c r="D40" s="16">
        <f>D41</f>
        <v>80</v>
      </c>
      <c r="E40" s="16">
        <f t="shared" ref="E40:F40" si="14">E41</f>
        <v>80</v>
      </c>
      <c r="F40" s="16">
        <f t="shared" si="14"/>
        <v>80</v>
      </c>
    </row>
    <row r="41" spans="1:6" x14ac:dyDescent="0.25">
      <c r="A41" s="42" t="s">
        <v>80</v>
      </c>
      <c r="B41" s="46" t="s">
        <v>101</v>
      </c>
      <c r="C41" s="47" t="s">
        <v>78</v>
      </c>
      <c r="D41" s="16">
        <f>80</f>
        <v>80</v>
      </c>
      <c r="E41" s="16">
        <v>80</v>
      </c>
      <c r="F41" s="16">
        <v>80</v>
      </c>
    </row>
    <row r="42" spans="1:6" s="14" customFormat="1" ht="31.5" x14ac:dyDescent="0.25">
      <c r="A42" s="56" t="s">
        <v>114</v>
      </c>
      <c r="B42" s="57" t="s">
        <v>109</v>
      </c>
      <c r="C42" s="53"/>
      <c r="D42" s="15">
        <f>D43+D48+D53</f>
        <v>14374.9</v>
      </c>
      <c r="E42" s="15">
        <f t="shared" ref="E42:F42" si="15">E43+E48+E53</f>
        <v>16139.900000000001</v>
      </c>
      <c r="F42" s="15">
        <f t="shared" si="15"/>
        <v>12825.5</v>
      </c>
    </row>
    <row r="43" spans="1:6" x14ac:dyDescent="0.25">
      <c r="A43" s="49" t="s">
        <v>115</v>
      </c>
      <c r="B43" s="58" t="s">
        <v>110</v>
      </c>
      <c r="C43" s="47"/>
      <c r="D43" s="16">
        <f>D44+D46</f>
        <v>7341</v>
      </c>
      <c r="E43" s="16">
        <f>E44+E46</f>
        <v>10295</v>
      </c>
      <c r="F43" s="16">
        <f>F44+F46</f>
        <v>10723.9</v>
      </c>
    </row>
    <row r="44" spans="1:6" ht="31.5" x14ac:dyDescent="0.25">
      <c r="A44" s="49" t="s">
        <v>116</v>
      </c>
      <c r="B44" s="58" t="s">
        <v>111</v>
      </c>
      <c r="C44" s="47"/>
      <c r="D44" s="16">
        <f>D45</f>
        <v>4806.2</v>
      </c>
      <c r="E44" s="16">
        <f t="shared" ref="E44:F44" si="16">E45</f>
        <v>7652.5</v>
      </c>
      <c r="F44" s="16">
        <f t="shared" si="16"/>
        <v>7973.7</v>
      </c>
    </row>
    <row r="45" spans="1:6" x14ac:dyDescent="0.25">
      <c r="A45" s="42" t="s">
        <v>80</v>
      </c>
      <c r="B45" s="58" t="s">
        <v>111</v>
      </c>
      <c r="C45" s="47" t="s">
        <v>78</v>
      </c>
      <c r="D45" s="16">
        <v>4806.2</v>
      </c>
      <c r="E45" s="16">
        <v>7652.5</v>
      </c>
      <c r="F45" s="62">
        <v>7973.7</v>
      </c>
    </row>
    <row r="46" spans="1:6" x14ac:dyDescent="0.25">
      <c r="A46" s="49" t="s">
        <v>117</v>
      </c>
      <c r="B46" s="58" t="s">
        <v>112</v>
      </c>
      <c r="C46" s="47"/>
      <c r="D46" s="16">
        <f>D47</f>
        <v>2534.8000000000002</v>
      </c>
      <c r="E46" s="16">
        <f t="shared" ref="E46:F46" si="17">E47</f>
        <v>2642.5</v>
      </c>
      <c r="F46" s="16">
        <f t="shared" si="17"/>
        <v>2750.2</v>
      </c>
    </row>
    <row r="47" spans="1:6" x14ac:dyDescent="0.25">
      <c r="A47" s="42" t="s">
        <v>80</v>
      </c>
      <c r="B47" s="58" t="s">
        <v>112</v>
      </c>
      <c r="C47" s="47" t="s">
        <v>78</v>
      </c>
      <c r="D47" s="16">
        <v>2534.8000000000002</v>
      </c>
      <c r="E47" s="16">
        <v>2642.5</v>
      </c>
      <c r="F47" s="62">
        <v>2750.2</v>
      </c>
    </row>
    <row r="48" spans="1:6" x14ac:dyDescent="0.25">
      <c r="A48" s="59" t="s">
        <v>267</v>
      </c>
      <c r="B48" s="46" t="s">
        <v>113</v>
      </c>
      <c r="C48" s="47"/>
      <c r="D48" s="16">
        <f>D49+D51</f>
        <v>4877.8999999999996</v>
      </c>
      <c r="E48" s="16">
        <f t="shared" ref="E48:F49" si="18">E49</f>
        <v>3891.7</v>
      </c>
      <c r="F48" s="16">
        <f t="shared" si="18"/>
        <v>828.7</v>
      </c>
    </row>
    <row r="49" spans="1:6" ht="31.5" x14ac:dyDescent="0.25">
      <c r="A49" s="42" t="s">
        <v>273</v>
      </c>
      <c r="B49" s="46" t="s">
        <v>118</v>
      </c>
      <c r="C49" s="47"/>
      <c r="D49" s="16">
        <f>D50</f>
        <v>279.5</v>
      </c>
      <c r="E49" s="16">
        <f t="shared" si="18"/>
        <v>3891.7</v>
      </c>
      <c r="F49" s="16">
        <f t="shared" si="18"/>
        <v>828.7</v>
      </c>
    </row>
    <row r="50" spans="1:6" x14ac:dyDescent="0.25">
      <c r="A50" s="42" t="s">
        <v>80</v>
      </c>
      <c r="B50" s="46" t="s">
        <v>118</v>
      </c>
      <c r="C50" s="47" t="s">
        <v>78</v>
      </c>
      <c r="D50" s="16">
        <v>279.5</v>
      </c>
      <c r="E50" s="16">
        <v>3891.7</v>
      </c>
      <c r="F50" s="16">
        <v>828.7</v>
      </c>
    </row>
    <row r="51" spans="1:6" x14ac:dyDescent="0.25">
      <c r="A51" s="42" t="s">
        <v>269</v>
      </c>
      <c r="B51" s="46" t="s">
        <v>268</v>
      </c>
      <c r="C51" s="47"/>
      <c r="D51" s="16">
        <f>D52</f>
        <v>4598.3999999999996</v>
      </c>
      <c r="E51" s="16">
        <f>E52</f>
        <v>0</v>
      </c>
      <c r="F51" s="16">
        <f>F52</f>
        <v>0</v>
      </c>
    </row>
    <row r="52" spans="1:6" x14ac:dyDescent="0.25">
      <c r="A52" s="42" t="s">
        <v>80</v>
      </c>
      <c r="B52" s="46" t="s">
        <v>268</v>
      </c>
      <c r="C52" s="47" t="s">
        <v>78</v>
      </c>
      <c r="D52" s="16">
        <v>4598.3999999999996</v>
      </c>
      <c r="E52" s="16">
        <v>0</v>
      </c>
      <c r="F52" s="16">
        <v>0</v>
      </c>
    </row>
    <row r="53" spans="1:6" x14ac:dyDescent="0.25">
      <c r="A53" s="42" t="s">
        <v>120</v>
      </c>
      <c r="B53" s="46" t="s">
        <v>119</v>
      </c>
      <c r="C53" s="47"/>
      <c r="D53" s="16">
        <f>D54+D56+D58</f>
        <v>2156</v>
      </c>
      <c r="E53" s="16">
        <f t="shared" ref="E53:F53" si="19">E54+E56+E58</f>
        <v>1953.2</v>
      </c>
      <c r="F53" s="16">
        <f t="shared" si="19"/>
        <v>1272.8999999999999</v>
      </c>
    </row>
    <row r="54" spans="1:6" x14ac:dyDescent="0.25">
      <c r="A54" s="42" t="s">
        <v>123</v>
      </c>
      <c r="B54" s="46" t="s">
        <v>121</v>
      </c>
      <c r="C54" s="47"/>
      <c r="D54" s="16">
        <f>D55</f>
        <v>998.3</v>
      </c>
      <c r="E54" s="16">
        <f t="shared" ref="E54:F54" si="20">E55</f>
        <v>1058.2</v>
      </c>
      <c r="F54" s="16">
        <f t="shared" si="20"/>
        <v>1111.0999999999999</v>
      </c>
    </row>
    <row r="55" spans="1:6" x14ac:dyDescent="0.25">
      <c r="A55" s="42" t="s">
        <v>80</v>
      </c>
      <c r="B55" s="46" t="s">
        <v>121</v>
      </c>
      <c r="C55" s="47" t="s">
        <v>78</v>
      </c>
      <c r="D55" s="16">
        <v>998.3</v>
      </c>
      <c r="E55" s="16">
        <v>1058.2</v>
      </c>
      <c r="F55" s="16">
        <v>1111.0999999999999</v>
      </c>
    </row>
    <row r="56" spans="1:6" x14ac:dyDescent="0.25">
      <c r="A56" s="42" t="s">
        <v>124</v>
      </c>
      <c r="B56" s="46" t="s">
        <v>122</v>
      </c>
      <c r="C56" s="47"/>
      <c r="D56" s="16">
        <f>D57</f>
        <v>230.3</v>
      </c>
      <c r="E56" s="16">
        <f t="shared" ref="E56:F56" si="21">E57</f>
        <v>895</v>
      </c>
      <c r="F56" s="16">
        <f t="shared" si="21"/>
        <v>161.80000000000001</v>
      </c>
    </row>
    <row r="57" spans="1:6" x14ac:dyDescent="0.25">
      <c r="A57" s="42" t="s">
        <v>80</v>
      </c>
      <c r="B57" s="46" t="s">
        <v>122</v>
      </c>
      <c r="C57" s="47" t="s">
        <v>78</v>
      </c>
      <c r="D57" s="16">
        <f>138.5+91.8</f>
        <v>230.3</v>
      </c>
      <c r="E57" s="16">
        <f>755.2+139.8</f>
        <v>895</v>
      </c>
      <c r="F57" s="62">
        <v>161.80000000000001</v>
      </c>
    </row>
    <row r="58" spans="1:6" ht="47.25" x14ac:dyDescent="0.25">
      <c r="A58" s="42" t="s">
        <v>176</v>
      </c>
      <c r="B58" s="46" t="s">
        <v>175</v>
      </c>
      <c r="C58" s="47"/>
      <c r="D58" s="137">
        <f>D59+D60</f>
        <v>927.4</v>
      </c>
      <c r="E58" s="137">
        <f t="shared" ref="E58:F58" si="22">E59+E60</f>
        <v>0</v>
      </c>
      <c r="F58" s="137">
        <f t="shared" si="22"/>
        <v>0</v>
      </c>
    </row>
    <row r="59" spans="1:6" ht="47.25" x14ac:dyDescent="0.25">
      <c r="A59" s="42" t="s">
        <v>85</v>
      </c>
      <c r="B59" s="46" t="s">
        <v>175</v>
      </c>
      <c r="C59" s="47" t="s">
        <v>84</v>
      </c>
      <c r="D59" s="137">
        <v>527.4</v>
      </c>
      <c r="E59" s="137">
        <v>0</v>
      </c>
      <c r="F59" s="138">
        <v>0</v>
      </c>
    </row>
    <row r="60" spans="1:6" x14ac:dyDescent="0.25">
      <c r="A60" s="42" t="s">
        <v>80</v>
      </c>
      <c r="B60" s="46" t="s">
        <v>175</v>
      </c>
      <c r="C60" s="47" t="s">
        <v>78</v>
      </c>
      <c r="D60" s="137">
        <v>400</v>
      </c>
      <c r="E60" s="137">
        <v>0</v>
      </c>
      <c r="F60" s="137">
        <v>0</v>
      </c>
    </row>
    <row r="61" spans="1:6" s="14" customFormat="1" ht="31.5" x14ac:dyDescent="0.25">
      <c r="A61" s="41" t="s">
        <v>132</v>
      </c>
      <c r="B61" s="45" t="s">
        <v>125</v>
      </c>
      <c r="C61" s="53"/>
      <c r="D61" s="15">
        <f>D62+D67+D70+D74</f>
        <v>9221.8000000000011</v>
      </c>
      <c r="E61" s="15">
        <f>E62+E67+E70+E74</f>
        <v>9019.6000000000022</v>
      </c>
      <c r="F61" s="15">
        <f>F62+F67+F70+F74</f>
        <v>9048.1</v>
      </c>
    </row>
    <row r="62" spans="1:6" x14ac:dyDescent="0.25">
      <c r="A62" s="42" t="s">
        <v>133</v>
      </c>
      <c r="B62" s="46" t="s">
        <v>126</v>
      </c>
      <c r="C62" s="47"/>
      <c r="D62" s="16">
        <f>D63</f>
        <v>7437.2000000000007</v>
      </c>
      <c r="E62" s="16">
        <f>E63</f>
        <v>7437.2000000000007</v>
      </c>
      <c r="F62" s="16">
        <f t="shared" ref="F62" si="23">F63</f>
        <v>7437.2000000000007</v>
      </c>
    </row>
    <row r="63" spans="1:6" x14ac:dyDescent="0.25">
      <c r="A63" s="42" t="s">
        <v>83</v>
      </c>
      <c r="B63" s="46" t="s">
        <v>127</v>
      </c>
      <c r="C63" s="47"/>
      <c r="D63" s="16">
        <f>D64+D65+D66</f>
        <v>7437.2000000000007</v>
      </c>
      <c r="E63" s="16">
        <f t="shared" ref="E63:F63" si="24">E64+E65+E66</f>
        <v>7437.2000000000007</v>
      </c>
      <c r="F63" s="16">
        <f t="shared" si="24"/>
        <v>7437.2000000000007</v>
      </c>
    </row>
    <row r="64" spans="1:6" ht="47.25" x14ac:dyDescent="0.25">
      <c r="A64" s="42" t="s">
        <v>85</v>
      </c>
      <c r="B64" s="46" t="s">
        <v>127</v>
      </c>
      <c r="C64" s="47" t="s">
        <v>84</v>
      </c>
      <c r="D64" s="16">
        <v>5437.1</v>
      </c>
      <c r="E64" s="16">
        <v>5437.1</v>
      </c>
      <c r="F64" s="16">
        <v>5437.1</v>
      </c>
    </row>
    <row r="65" spans="1:6" x14ac:dyDescent="0.25">
      <c r="A65" s="42" t="s">
        <v>80</v>
      </c>
      <c r="B65" s="46" t="s">
        <v>127</v>
      </c>
      <c r="C65" s="47" t="s">
        <v>78</v>
      </c>
      <c r="D65" s="16">
        <v>2000</v>
      </c>
      <c r="E65" s="16">
        <v>2000</v>
      </c>
      <c r="F65" s="16">
        <v>2000</v>
      </c>
    </row>
    <row r="66" spans="1:6" x14ac:dyDescent="0.25">
      <c r="A66" s="42" t="s">
        <v>68</v>
      </c>
      <c r="B66" s="46" t="s">
        <v>127</v>
      </c>
      <c r="C66" s="47" t="s">
        <v>79</v>
      </c>
      <c r="D66" s="16">
        <v>0.1</v>
      </c>
      <c r="E66" s="16">
        <v>0.1</v>
      </c>
      <c r="F66" s="16">
        <v>0.1</v>
      </c>
    </row>
    <row r="67" spans="1:6" x14ac:dyDescent="0.25">
      <c r="A67" s="42" t="s">
        <v>134</v>
      </c>
      <c r="B67" s="46" t="s">
        <v>128</v>
      </c>
      <c r="C67" s="47"/>
      <c r="D67" s="16">
        <f>D68</f>
        <v>430</v>
      </c>
      <c r="E67" s="16">
        <f t="shared" ref="E67:F68" si="25">E68</f>
        <v>0</v>
      </c>
      <c r="F67" s="16">
        <f t="shared" si="25"/>
        <v>0</v>
      </c>
    </row>
    <row r="68" spans="1:6" x14ac:dyDescent="0.25">
      <c r="A68" s="42" t="s">
        <v>135</v>
      </c>
      <c r="B68" s="46" t="s">
        <v>136</v>
      </c>
      <c r="C68" s="47"/>
      <c r="D68" s="16">
        <f>D69</f>
        <v>430</v>
      </c>
      <c r="E68" s="16">
        <f t="shared" si="25"/>
        <v>0</v>
      </c>
      <c r="F68" s="16">
        <f t="shared" si="25"/>
        <v>0</v>
      </c>
    </row>
    <row r="69" spans="1:6" ht="31.5" x14ac:dyDescent="0.25">
      <c r="A69" s="42" t="s">
        <v>138</v>
      </c>
      <c r="B69" s="46" t="s">
        <v>136</v>
      </c>
      <c r="C69" s="47" t="s">
        <v>137</v>
      </c>
      <c r="D69" s="16">
        <v>430</v>
      </c>
      <c r="E69" s="16">
        <v>0</v>
      </c>
      <c r="F69" s="62">
        <v>0</v>
      </c>
    </row>
    <row r="70" spans="1:6" ht="18.600000000000001" customHeight="1" x14ac:dyDescent="0.25">
      <c r="A70" s="42" t="s">
        <v>139</v>
      </c>
      <c r="B70" s="46" t="s">
        <v>129</v>
      </c>
      <c r="C70" s="47"/>
      <c r="D70" s="16">
        <f>D71</f>
        <v>723.2</v>
      </c>
      <c r="E70" s="16">
        <f>E71</f>
        <v>927.2</v>
      </c>
      <c r="F70" s="16">
        <f t="shared" ref="F70" si="26">F71</f>
        <v>932.9</v>
      </c>
    </row>
    <row r="71" spans="1:6" x14ac:dyDescent="0.25">
      <c r="A71" s="42" t="s">
        <v>83</v>
      </c>
      <c r="B71" s="46" t="s">
        <v>140</v>
      </c>
      <c r="C71" s="47"/>
      <c r="D71" s="16">
        <f>D72+D73</f>
        <v>723.2</v>
      </c>
      <c r="E71" s="16">
        <f>E72+E73</f>
        <v>927.2</v>
      </c>
      <c r="F71" s="16">
        <f t="shared" ref="F71" si="27">F72+F73</f>
        <v>932.9</v>
      </c>
    </row>
    <row r="72" spans="1:6" ht="47.25" x14ac:dyDescent="0.25">
      <c r="A72" s="42" t="s">
        <v>85</v>
      </c>
      <c r="B72" s="46" t="s">
        <v>140</v>
      </c>
      <c r="C72" s="47" t="s">
        <v>84</v>
      </c>
      <c r="D72" s="16">
        <v>723.2</v>
      </c>
      <c r="E72" s="51">
        <v>727.2</v>
      </c>
      <c r="F72" s="63">
        <v>732.9</v>
      </c>
    </row>
    <row r="73" spans="1:6" x14ac:dyDescent="0.25">
      <c r="A73" s="42" t="s">
        <v>80</v>
      </c>
      <c r="B73" s="46" t="s">
        <v>140</v>
      </c>
      <c r="C73" s="47" t="s">
        <v>78</v>
      </c>
      <c r="D73" s="16">
        <v>0</v>
      </c>
      <c r="E73" s="51">
        <v>200</v>
      </c>
      <c r="F73" s="51">
        <v>200</v>
      </c>
    </row>
    <row r="74" spans="1:6" x14ac:dyDescent="0.25">
      <c r="A74" s="42" t="s">
        <v>141</v>
      </c>
      <c r="B74" s="46" t="s">
        <v>130</v>
      </c>
      <c r="C74" s="47"/>
      <c r="D74" s="16">
        <f>D75</f>
        <v>631.4</v>
      </c>
      <c r="E74" s="16">
        <f>E75</f>
        <v>655.20000000000005</v>
      </c>
      <c r="F74" s="16">
        <f t="shared" ref="E74:F75" si="28">F75</f>
        <v>678</v>
      </c>
    </row>
    <row r="75" spans="1:6" x14ac:dyDescent="0.25">
      <c r="A75" s="42" t="s">
        <v>142</v>
      </c>
      <c r="B75" s="46" t="s">
        <v>131</v>
      </c>
      <c r="C75" s="47"/>
      <c r="D75" s="16">
        <f>D76</f>
        <v>631.4</v>
      </c>
      <c r="E75" s="16">
        <f t="shared" si="28"/>
        <v>655.20000000000005</v>
      </c>
      <c r="F75" s="16">
        <f t="shared" si="28"/>
        <v>678</v>
      </c>
    </row>
    <row r="76" spans="1:6" x14ac:dyDescent="0.25">
      <c r="A76" s="42" t="s">
        <v>80</v>
      </c>
      <c r="B76" s="46" t="s">
        <v>131</v>
      </c>
      <c r="C76" s="47" t="s">
        <v>78</v>
      </c>
      <c r="D76" s="16">
        <f>80+412+139.4</f>
        <v>631.4</v>
      </c>
      <c r="E76" s="16">
        <f>80+430+145.2</f>
        <v>655.20000000000005</v>
      </c>
      <c r="F76" s="16">
        <f>80+447+151</f>
        <v>678</v>
      </c>
    </row>
    <row r="77" spans="1:6" s="14" customFormat="1" ht="31.5" x14ac:dyDescent="0.25">
      <c r="A77" s="41" t="s">
        <v>240</v>
      </c>
      <c r="B77" s="45" t="s">
        <v>241</v>
      </c>
      <c r="C77" s="53"/>
      <c r="D77" s="15">
        <f t="shared" ref="D77:E77" si="29">D78</f>
        <v>18039.900000000001</v>
      </c>
      <c r="E77" s="15">
        <f t="shared" si="29"/>
        <v>0</v>
      </c>
      <c r="F77" s="15">
        <f>F78</f>
        <v>0</v>
      </c>
    </row>
    <row r="78" spans="1:6" x14ac:dyDescent="0.25">
      <c r="A78" s="42" t="s">
        <v>247</v>
      </c>
      <c r="B78" s="46" t="s">
        <v>246</v>
      </c>
      <c r="C78" s="47"/>
      <c r="D78" s="16">
        <f>D79</f>
        <v>18039.900000000001</v>
      </c>
      <c r="E78" s="16">
        <f t="shared" ref="E78" si="30">E80</f>
        <v>0</v>
      </c>
      <c r="F78" s="16">
        <f>F80</f>
        <v>0</v>
      </c>
    </row>
    <row r="79" spans="1:6" x14ac:dyDescent="0.25">
      <c r="A79" s="42" t="s">
        <v>239</v>
      </c>
      <c r="B79" s="46" t="s">
        <v>245</v>
      </c>
      <c r="C79" s="47"/>
      <c r="D79" s="16">
        <f>D80</f>
        <v>18039.900000000001</v>
      </c>
      <c r="E79" s="16">
        <v>0</v>
      </c>
      <c r="F79" s="16">
        <f>F80</f>
        <v>0</v>
      </c>
    </row>
    <row r="80" spans="1:6" x14ac:dyDescent="0.25">
      <c r="A80" s="42" t="s">
        <v>80</v>
      </c>
      <c r="B80" s="46" t="s">
        <v>245</v>
      </c>
      <c r="C80" s="47" t="s">
        <v>78</v>
      </c>
      <c r="D80" s="16">
        <v>18039.900000000001</v>
      </c>
      <c r="E80" s="16">
        <v>0</v>
      </c>
      <c r="F80" s="62"/>
    </row>
    <row r="81" spans="1:6" s="14" customFormat="1" x14ac:dyDescent="0.25">
      <c r="A81" s="60" t="s">
        <v>10</v>
      </c>
      <c r="B81" s="53" t="s">
        <v>41</v>
      </c>
      <c r="C81" s="53" t="s">
        <v>41</v>
      </c>
      <c r="D81" s="15">
        <f>D13+D29+D42+D61+D77</f>
        <v>56951</v>
      </c>
      <c r="E81" s="15">
        <f>E13+E29+E42+E61+E77</f>
        <v>36751</v>
      </c>
      <c r="F81" s="15">
        <f>F13+F29+F42+F61+F77</f>
        <v>33468.400000000001</v>
      </c>
    </row>
    <row r="82" spans="1:6" s="14" customFormat="1" ht="31.5" x14ac:dyDescent="0.25">
      <c r="A82" s="41" t="s">
        <v>143</v>
      </c>
      <c r="B82" s="45" t="s">
        <v>146</v>
      </c>
      <c r="C82" s="53"/>
      <c r="D82" s="15">
        <f>D83+D86+D89+D94</f>
        <v>9773.4</v>
      </c>
      <c r="E82" s="15">
        <f t="shared" ref="E82:F82" si="31">E83+E86+E89</f>
        <v>8536.4</v>
      </c>
      <c r="F82" s="15">
        <f t="shared" si="31"/>
        <v>8538.9</v>
      </c>
    </row>
    <row r="83" spans="1:6" x14ac:dyDescent="0.25">
      <c r="A83" s="42" t="s">
        <v>144</v>
      </c>
      <c r="B83" s="46" t="s">
        <v>147</v>
      </c>
      <c r="C83" s="47"/>
      <c r="D83" s="16">
        <f>D84</f>
        <v>1360.5</v>
      </c>
      <c r="E83" s="16">
        <f t="shared" ref="E83:F84" si="32">E84</f>
        <v>1360.5</v>
      </c>
      <c r="F83" s="16">
        <f t="shared" si="32"/>
        <v>1360.5</v>
      </c>
    </row>
    <row r="84" spans="1:6" x14ac:dyDescent="0.25">
      <c r="A84" s="42" t="s">
        <v>145</v>
      </c>
      <c r="B84" s="46" t="s">
        <v>148</v>
      </c>
      <c r="C84" s="47"/>
      <c r="D84" s="16">
        <f>D85</f>
        <v>1360.5</v>
      </c>
      <c r="E84" s="16">
        <f t="shared" si="32"/>
        <v>1360.5</v>
      </c>
      <c r="F84" s="16">
        <f t="shared" si="32"/>
        <v>1360.5</v>
      </c>
    </row>
    <row r="85" spans="1:6" ht="47.25" x14ac:dyDescent="0.25">
      <c r="A85" s="42" t="s">
        <v>85</v>
      </c>
      <c r="B85" s="46" t="s">
        <v>148</v>
      </c>
      <c r="C85" s="47" t="s">
        <v>84</v>
      </c>
      <c r="D85" s="16">
        <v>1360.5</v>
      </c>
      <c r="E85" s="16">
        <v>1360.5</v>
      </c>
      <c r="F85" s="16">
        <v>1360.5</v>
      </c>
    </row>
    <row r="86" spans="1:6" x14ac:dyDescent="0.25">
      <c r="A86" s="42" t="s">
        <v>149</v>
      </c>
      <c r="B86" s="46" t="s">
        <v>150</v>
      </c>
      <c r="C86" s="47"/>
      <c r="D86" s="16">
        <f>D87</f>
        <v>7107.5</v>
      </c>
      <c r="E86" s="16">
        <f t="shared" ref="E86:F87" si="33">E87</f>
        <v>7107.5</v>
      </c>
      <c r="F86" s="16">
        <f t="shared" si="33"/>
        <v>7107.5</v>
      </c>
    </row>
    <row r="87" spans="1:6" x14ac:dyDescent="0.25">
      <c r="A87" s="42" t="s">
        <v>145</v>
      </c>
      <c r="B87" s="46" t="s">
        <v>151</v>
      </c>
      <c r="C87" s="47"/>
      <c r="D87" s="16">
        <f>D88</f>
        <v>7107.5</v>
      </c>
      <c r="E87" s="16">
        <f t="shared" si="33"/>
        <v>7107.5</v>
      </c>
      <c r="F87" s="16">
        <f t="shared" si="33"/>
        <v>7107.5</v>
      </c>
    </row>
    <row r="88" spans="1:6" ht="47.25" x14ac:dyDescent="0.25">
      <c r="A88" s="42" t="s">
        <v>85</v>
      </c>
      <c r="B88" s="46" t="s">
        <v>151</v>
      </c>
      <c r="C88" s="47" t="s">
        <v>84</v>
      </c>
      <c r="D88" s="16">
        <v>7107.5</v>
      </c>
      <c r="E88" s="16">
        <v>7107.5</v>
      </c>
      <c r="F88" s="16">
        <v>7107.5</v>
      </c>
    </row>
    <row r="89" spans="1:6" x14ac:dyDescent="0.25">
      <c r="A89" s="42" t="s">
        <v>155</v>
      </c>
      <c r="B89" s="46" t="s">
        <v>152</v>
      </c>
      <c r="C89" s="47"/>
      <c r="D89" s="16">
        <f>D90+D92</f>
        <v>65.8</v>
      </c>
      <c r="E89" s="16">
        <f>E90+E92</f>
        <v>68.400000000000006</v>
      </c>
      <c r="F89" s="16">
        <f>F90+F92</f>
        <v>70.900000000000006</v>
      </c>
    </row>
    <row r="90" spans="1:6" ht="31.5" x14ac:dyDescent="0.25">
      <c r="A90" s="42" t="s">
        <v>154</v>
      </c>
      <c r="B90" s="46" t="s">
        <v>153</v>
      </c>
      <c r="C90" s="47"/>
      <c r="D90" s="16">
        <f>D91</f>
        <v>11.7</v>
      </c>
      <c r="E90" s="16">
        <f t="shared" ref="E90:F92" si="34">E91</f>
        <v>11.7</v>
      </c>
      <c r="F90" s="16">
        <f t="shared" si="34"/>
        <v>11.7</v>
      </c>
    </row>
    <row r="91" spans="1:6" x14ac:dyDescent="0.25">
      <c r="A91" s="42" t="s">
        <v>68</v>
      </c>
      <c r="B91" s="46" t="s">
        <v>153</v>
      </c>
      <c r="C91" s="47" t="s">
        <v>79</v>
      </c>
      <c r="D91" s="16">
        <v>11.7</v>
      </c>
      <c r="E91" s="16">
        <v>11.7</v>
      </c>
      <c r="F91" s="16">
        <v>11.7</v>
      </c>
    </row>
    <row r="92" spans="1:6" x14ac:dyDescent="0.25">
      <c r="A92" s="42" t="s">
        <v>270</v>
      </c>
      <c r="B92" s="46" t="s">
        <v>153</v>
      </c>
      <c r="C92" s="47"/>
      <c r="D92" s="16">
        <f>D93</f>
        <v>54.1</v>
      </c>
      <c r="E92" s="16">
        <f t="shared" si="34"/>
        <v>56.7</v>
      </c>
      <c r="F92" s="16">
        <f t="shared" si="34"/>
        <v>59.2</v>
      </c>
    </row>
    <row r="93" spans="1:6" x14ac:dyDescent="0.25">
      <c r="A93" s="42" t="s">
        <v>80</v>
      </c>
      <c r="B93" s="46" t="s">
        <v>253</v>
      </c>
      <c r="C93" s="47" t="s">
        <v>78</v>
      </c>
      <c r="D93" s="16">
        <v>54.1</v>
      </c>
      <c r="E93" s="16">
        <v>56.7</v>
      </c>
      <c r="F93" s="16">
        <v>59.2</v>
      </c>
    </row>
    <row r="94" spans="1:6" ht="31.5" x14ac:dyDescent="0.25">
      <c r="A94" s="42" t="s">
        <v>264</v>
      </c>
      <c r="B94" s="46" t="s">
        <v>272</v>
      </c>
      <c r="C94" s="47"/>
      <c r="D94" s="16">
        <f>D95</f>
        <v>1239.5999999999999</v>
      </c>
      <c r="E94" s="16">
        <f t="shared" ref="E94:F95" si="35">E95</f>
        <v>0</v>
      </c>
      <c r="F94" s="16">
        <f t="shared" si="35"/>
        <v>0</v>
      </c>
    </row>
    <row r="95" spans="1:6" x14ac:dyDescent="0.25">
      <c r="A95" s="42" t="s">
        <v>266</v>
      </c>
      <c r="B95" s="46" t="s">
        <v>274</v>
      </c>
      <c r="C95" s="47"/>
      <c r="D95" s="16">
        <f>D96</f>
        <v>1239.5999999999999</v>
      </c>
      <c r="E95" s="16">
        <f t="shared" si="35"/>
        <v>0</v>
      </c>
      <c r="F95" s="16">
        <f t="shared" si="35"/>
        <v>0</v>
      </c>
    </row>
    <row r="96" spans="1:6" x14ac:dyDescent="0.25">
      <c r="A96" s="42" t="s">
        <v>80</v>
      </c>
      <c r="B96" s="46" t="s">
        <v>274</v>
      </c>
      <c r="C96" s="47" t="s">
        <v>78</v>
      </c>
      <c r="D96" s="16">
        <v>1239.5999999999999</v>
      </c>
      <c r="E96" s="16">
        <v>0</v>
      </c>
      <c r="F96" s="16">
        <v>0</v>
      </c>
    </row>
    <row r="97" spans="1:6" s="14" customFormat="1" x14ac:dyDescent="0.25">
      <c r="A97" s="41" t="s">
        <v>159</v>
      </c>
      <c r="B97" s="45" t="s">
        <v>160</v>
      </c>
      <c r="C97" s="53"/>
      <c r="D97" s="15">
        <f>D98+D101</f>
        <v>865.09999999999991</v>
      </c>
      <c r="E97" s="15">
        <f t="shared" ref="E97:F97" si="36">E98+E101</f>
        <v>865.09999999999991</v>
      </c>
      <c r="F97" s="15">
        <f t="shared" si="36"/>
        <v>852.5</v>
      </c>
    </row>
    <row r="98" spans="1:6" s="52" customFormat="1" x14ac:dyDescent="0.25">
      <c r="A98" s="42" t="s">
        <v>162</v>
      </c>
      <c r="B98" s="46" t="s">
        <v>161</v>
      </c>
      <c r="C98" s="50"/>
      <c r="D98" s="51">
        <f>D99</f>
        <v>3.8</v>
      </c>
      <c r="E98" s="51">
        <f t="shared" ref="E98:F99" si="37">E99</f>
        <v>3.8</v>
      </c>
      <c r="F98" s="51">
        <f t="shared" si="37"/>
        <v>3.8</v>
      </c>
    </row>
    <row r="99" spans="1:6" ht="31.5" x14ac:dyDescent="0.25">
      <c r="A99" s="42" t="s">
        <v>157</v>
      </c>
      <c r="B99" s="46" t="s">
        <v>163</v>
      </c>
      <c r="C99" s="47"/>
      <c r="D99" s="16">
        <f>D100</f>
        <v>3.8</v>
      </c>
      <c r="E99" s="16">
        <f t="shared" si="37"/>
        <v>3.8</v>
      </c>
      <c r="F99" s="16">
        <f t="shared" si="37"/>
        <v>3.8</v>
      </c>
    </row>
    <row r="100" spans="1:6" x14ac:dyDescent="0.25">
      <c r="A100" s="42" t="s">
        <v>80</v>
      </c>
      <c r="B100" s="46" t="s">
        <v>163</v>
      </c>
      <c r="C100" s="47" t="s">
        <v>78</v>
      </c>
      <c r="D100" s="16">
        <v>3.8</v>
      </c>
      <c r="E100" s="16">
        <v>3.8</v>
      </c>
      <c r="F100" s="16">
        <v>3.8</v>
      </c>
    </row>
    <row r="101" spans="1:6" x14ac:dyDescent="0.25">
      <c r="A101" s="42" t="s">
        <v>166</v>
      </c>
      <c r="B101" s="46" t="s">
        <v>164</v>
      </c>
      <c r="C101" s="47"/>
      <c r="D101" s="16">
        <f>D102+D104</f>
        <v>861.3</v>
      </c>
      <c r="E101" s="16">
        <f t="shared" ref="E101:F101" si="38">E102+E104</f>
        <v>861.3</v>
      </c>
      <c r="F101" s="16">
        <f t="shared" si="38"/>
        <v>848.7</v>
      </c>
    </row>
    <row r="102" spans="1:6" ht="31.5" x14ac:dyDescent="0.25">
      <c r="A102" s="42" t="s">
        <v>158</v>
      </c>
      <c r="B102" s="46" t="s">
        <v>165</v>
      </c>
      <c r="C102" s="47"/>
      <c r="D102" s="16">
        <f>D103</f>
        <v>709.3</v>
      </c>
      <c r="E102" s="16">
        <f>E103</f>
        <v>778.3</v>
      </c>
      <c r="F102" s="16">
        <f>F103</f>
        <v>848.7</v>
      </c>
    </row>
    <row r="103" spans="1:6" ht="47.25" x14ac:dyDescent="0.25">
      <c r="A103" s="42" t="s">
        <v>85</v>
      </c>
      <c r="B103" s="46" t="s">
        <v>165</v>
      </c>
      <c r="C103" s="47" t="s">
        <v>84</v>
      </c>
      <c r="D103" s="16">
        <v>709.3</v>
      </c>
      <c r="E103" s="51">
        <v>778.3</v>
      </c>
      <c r="F103" s="51">
        <v>848.7</v>
      </c>
    </row>
    <row r="104" spans="1:6" ht="31.5" x14ac:dyDescent="0.25">
      <c r="A104" s="42" t="s">
        <v>158</v>
      </c>
      <c r="B104" s="46" t="s">
        <v>198</v>
      </c>
      <c r="C104" s="47"/>
      <c r="D104" s="16">
        <f>D105</f>
        <v>152</v>
      </c>
      <c r="E104" s="16">
        <f t="shared" ref="E104:F104" si="39">E105</f>
        <v>83</v>
      </c>
      <c r="F104" s="16">
        <f t="shared" si="39"/>
        <v>0</v>
      </c>
    </row>
    <row r="105" spans="1:6" ht="47.25" x14ac:dyDescent="0.25">
      <c r="A105" s="42" t="s">
        <v>85</v>
      </c>
      <c r="B105" s="46" t="s">
        <v>198</v>
      </c>
      <c r="C105" s="47" t="s">
        <v>84</v>
      </c>
      <c r="D105" s="16">
        <v>152</v>
      </c>
      <c r="E105" s="106">
        <v>83</v>
      </c>
      <c r="F105" s="106">
        <f>30.2-30.2</f>
        <v>0</v>
      </c>
    </row>
    <row r="106" spans="1:6" s="14" customFormat="1" x14ac:dyDescent="0.25">
      <c r="A106" s="41" t="s">
        <v>178</v>
      </c>
      <c r="B106" s="45" t="s">
        <v>167</v>
      </c>
      <c r="C106" s="53"/>
      <c r="D106" s="15">
        <f>D107+D110+D113</f>
        <v>505.79999999999995</v>
      </c>
      <c r="E106" s="15">
        <f t="shared" ref="E106:F106" si="40">E107+E110+E113</f>
        <v>0</v>
      </c>
      <c r="F106" s="15">
        <f t="shared" si="40"/>
        <v>0</v>
      </c>
    </row>
    <row r="107" spans="1:6" ht="31.5" x14ac:dyDescent="0.25">
      <c r="A107" s="42" t="s">
        <v>172</v>
      </c>
      <c r="B107" s="46" t="s">
        <v>168</v>
      </c>
      <c r="C107" s="47"/>
      <c r="D107" s="16">
        <f>D108</f>
        <v>66.099999999999994</v>
      </c>
      <c r="E107" s="16">
        <f t="shared" ref="E107:F108" si="41">E108</f>
        <v>0</v>
      </c>
      <c r="F107" s="16">
        <f t="shared" si="41"/>
        <v>0</v>
      </c>
    </row>
    <row r="108" spans="1:6" ht="31.5" x14ac:dyDescent="0.25">
      <c r="A108" s="42" t="s">
        <v>233</v>
      </c>
      <c r="B108" s="46" t="s">
        <v>169</v>
      </c>
      <c r="C108" s="47"/>
      <c r="D108" s="16">
        <f>D109</f>
        <v>66.099999999999994</v>
      </c>
      <c r="E108" s="16">
        <f t="shared" si="41"/>
        <v>0</v>
      </c>
      <c r="F108" s="16">
        <f t="shared" si="41"/>
        <v>0</v>
      </c>
    </row>
    <row r="109" spans="1:6" x14ac:dyDescent="0.25">
      <c r="A109" s="42" t="s">
        <v>94</v>
      </c>
      <c r="B109" s="46" t="s">
        <v>169</v>
      </c>
      <c r="C109" s="47" t="s">
        <v>103</v>
      </c>
      <c r="D109" s="16">
        <v>66.099999999999994</v>
      </c>
      <c r="E109" s="62">
        <v>0</v>
      </c>
      <c r="F109" s="62">
        <v>0</v>
      </c>
    </row>
    <row r="110" spans="1:6" x14ac:dyDescent="0.25">
      <c r="A110" s="42" t="s">
        <v>173</v>
      </c>
      <c r="B110" s="46" t="s">
        <v>170</v>
      </c>
      <c r="C110" s="47"/>
      <c r="D110" s="16">
        <f>D111</f>
        <v>162.69999999999999</v>
      </c>
      <c r="E110" s="16">
        <f t="shared" ref="E110:F111" si="42">E111</f>
        <v>0</v>
      </c>
      <c r="F110" s="16">
        <f t="shared" si="42"/>
        <v>0</v>
      </c>
    </row>
    <row r="111" spans="1:6" ht="31.5" x14ac:dyDescent="0.25">
      <c r="A111" s="42" t="s">
        <v>233</v>
      </c>
      <c r="B111" s="46" t="s">
        <v>171</v>
      </c>
      <c r="C111" s="47"/>
      <c r="D111" s="16">
        <f>D112</f>
        <v>162.69999999999999</v>
      </c>
      <c r="E111" s="16">
        <f t="shared" si="42"/>
        <v>0</v>
      </c>
      <c r="F111" s="16">
        <f t="shared" si="42"/>
        <v>0</v>
      </c>
    </row>
    <row r="112" spans="1:6" x14ac:dyDescent="0.25">
      <c r="A112" s="42" t="s">
        <v>94</v>
      </c>
      <c r="B112" s="46" t="s">
        <v>171</v>
      </c>
      <c r="C112" s="47" t="s">
        <v>103</v>
      </c>
      <c r="D112" s="16">
        <v>162.69999999999999</v>
      </c>
      <c r="E112" s="62">
        <v>0</v>
      </c>
      <c r="F112" s="62">
        <v>0</v>
      </c>
    </row>
    <row r="113" spans="1:6" x14ac:dyDescent="0.25">
      <c r="A113" s="61" t="s">
        <v>223</v>
      </c>
      <c r="B113" s="46" t="s">
        <v>174</v>
      </c>
      <c r="C113" s="47"/>
      <c r="D113" s="16">
        <f>D114</f>
        <v>277</v>
      </c>
      <c r="E113" s="16">
        <f t="shared" ref="E113:F114" si="43">E114</f>
        <v>0</v>
      </c>
      <c r="F113" s="16">
        <f t="shared" si="43"/>
        <v>0</v>
      </c>
    </row>
    <row r="114" spans="1:6" ht="31.5" x14ac:dyDescent="0.25">
      <c r="A114" s="61" t="s">
        <v>232</v>
      </c>
      <c r="B114" s="46" t="s">
        <v>183</v>
      </c>
      <c r="C114" s="47"/>
      <c r="D114" s="16">
        <f>D115</f>
        <v>277</v>
      </c>
      <c r="E114" s="16">
        <f t="shared" si="43"/>
        <v>0</v>
      </c>
      <c r="F114" s="16">
        <f t="shared" si="43"/>
        <v>0</v>
      </c>
    </row>
    <row r="115" spans="1:6" x14ac:dyDescent="0.25">
      <c r="A115" s="42" t="s">
        <v>94</v>
      </c>
      <c r="B115" s="46" t="s">
        <v>183</v>
      </c>
      <c r="C115" s="47" t="s">
        <v>103</v>
      </c>
      <c r="D115" s="16">
        <v>277</v>
      </c>
      <c r="E115" s="62">
        <v>0</v>
      </c>
      <c r="F115" s="62">
        <v>0</v>
      </c>
    </row>
    <row r="116" spans="1:6" s="14" customFormat="1" ht="31.5" x14ac:dyDescent="0.25">
      <c r="A116" s="41" t="s">
        <v>196</v>
      </c>
      <c r="B116" s="45" t="s">
        <v>195</v>
      </c>
      <c r="C116" s="53"/>
      <c r="D116" s="15">
        <f>D117</f>
        <v>100</v>
      </c>
      <c r="E116" s="15">
        <f t="shared" ref="E116:F116" si="44">E117</f>
        <v>100</v>
      </c>
      <c r="F116" s="15">
        <f t="shared" si="44"/>
        <v>100</v>
      </c>
    </row>
    <row r="117" spans="1:6" ht="31.5" x14ac:dyDescent="0.25">
      <c r="A117" s="42" t="s">
        <v>156</v>
      </c>
      <c r="B117" s="46" t="s">
        <v>197</v>
      </c>
      <c r="C117" s="47"/>
      <c r="D117" s="16">
        <f>D118</f>
        <v>100</v>
      </c>
      <c r="E117" s="16">
        <f t="shared" ref="E117:F117" si="45">E118</f>
        <v>100</v>
      </c>
      <c r="F117" s="16">
        <f t="shared" si="45"/>
        <v>100</v>
      </c>
    </row>
    <row r="118" spans="1:6" x14ac:dyDescent="0.25">
      <c r="A118" s="42" t="s">
        <v>68</v>
      </c>
      <c r="B118" s="46" t="s">
        <v>197</v>
      </c>
      <c r="C118" s="47" t="s">
        <v>79</v>
      </c>
      <c r="D118" s="16">
        <v>100</v>
      </c>
      <c r="E118" s="62">
        <v>100</v>
      </c>
      <c r="F118" s="62">
        <v>100</v>
      </c>
    </row>
    <row r="119" spans="1:6" s="14" customFormat="1" ht="20.45" customHeight="1" x14ac:dyDescent="0.25">
      <c r="A119" s="167" t="s">
        <v>11</v>
      </c>
      <c r="B119" s="167"/>
      <c r="C119" s="167"/>
      <c r="D119" s="15">
        <f>D116+D106+D97+D82</f>
        <v>11244.3</v>
      </c>
      <c r="E119" s="15">
        <f>E116+E106+E97+E82</f>
        <v>9501.5</v>
      </c>
      <c r="F119" s="15">
        <f>F116+F106+F97+F82</f>
        <v>9491.4</v>
      </c>
    </row>
    <row r="120" spans="1:6" ht="18.600000000000001" customHeight="1" x14ac:dyDescent="0.25">
      <c r="A120" s="56" t="s">
        <v>12</v>
      </c>
      <c r="D120" s="109">
        <v>0</v>
      </c>
      <c r="E120" s="109">
        <v>1207.2</v>
      </c>
      <c r="F120" s="109">
        <v>3765.1</v>
      </c>
    </row>
    <row r="121" spans="1:6" ht="12.6" customHeight="1" x14ac:dyDescent="0.25">
      <c r="A121" s="56"/>
      <c r="D121" s="109"/>
      <c r="E121" s="109"/>
      <c r="F121" s="109"/>
    </row>
    <row r="122" spans="1:6" ht="14.25" customHeight="1" x14ac:dyDescent="0.25"/>
    <row r="123" spans="1:6" ht="72.599999999999994" customHeight="1" x14ac:dyDescent="0.3">
      <c r="A123" s="122" t="s">
        <v>226</v>
      </c>
      <c r="B123" s="7"/>
      <c r="C123" s="7"/>
      <c r="E123" s="141" t="s">
        <v>251</v>
      </c>
      <c r="F123" s="141"/>
    </row>
    <row r="132" spans="5:6" x14ac:dyDescent="0.25">
      <c r="E132" s="14"/>
      <c r="F132" s="14"/>
    </row>
    <row r="156" spans="5:6" x14ac:dyDescent="0.25">
      <c r="E156" s="16"/>
    </row>
    <row r="157" spans="5:6" x14ac:dyDescent="0.25">
      <c r="E157" s="16"/>
    </row>
    <row r="158" spans="5:6" x14ac:dyDescent="0.25">
      <c r="E158" s="16"/>
    </row>
    <row r="159" spans="5:6" x14ac:dyDescent="0.25">
      <c r="E159" s="14"/>
      <c r="F159" s="14"/>
    </row>
    <row r="176" spans="5:6" x14ac:dyDescent="0.25">
      <c r="E176" s="14"/>
      <c r="F176" s="14"/>
    </row>
    <row r="180" spans="5:6" x14ac:dyDescent="0.25">
      <c r="E180" s="14"/>
      <c r="F180" s="14"/>
    </row>
    <row r="181" spans="5:6" x14ac:dyDescent="0.25">
      <c r="E181" s="14"/>
      <c r="F181" s="14"/>
    </row>
    <row r="193" spans="5:6" x14ac:dyDescent="0.25">
      <c r="E193" s="14"/>
      <c r="F193" s="14"/>
    </row>
    <row r="194" spans="5:6" x14ac:dyDescent="0.25">
      <c r="E194" s="52"/>
      <c r="F194" s="52"/>
    </row>
    <row r="202" spans="5:6" x14ac:dyDescent="0.25">
      <c r="E202" s="14"/>
      <c r="F202" s="14"/>
    </row>
    <row r="212" spans="5:6" x14ac:dyDescent="0.25">
      <c r="E212" s="14"/>
      <c r="F212" s="14"/>
    </row>
    <row r="213" spans="5:6" x14ac:dyDescent="0.25">
      <c r="E213" s="16"/>
    </row>
    <row r="214" spans="5:6" x14ac:dyDescent="0.25">
      <c r="E214" s="16"/>
    </row>
    <row r="219" spans="5:6" x14ac:dyDescent="0.25">
      <c r="E219" s="14"/>
      <c r="F219" s="14"/>
    </row>
    <row r="220" spans="5:6" x14ac:dyDescent="0.25">
      <c r="E220" s="14"/>
      <c r="F220" s="14"/>
    </row>
  </sheetData>
  <mergeCells count="13">
    <mergeCell ref="E123:F123"/>
    <mergeCell ref="D9:F9"/>
    <mergeCell ref="A7:F7"/>
    <mergeCell ref="B9:B10"/>
    <mergeCell ref="C9:C10"/>
    <mergeCell ref="A119:C119"/>
    <mergeCell ref="A12:C12"/>
    <mergeCell ref="A9:A10"/>
    <mergeCell ref="B1:F1"/>
    <mergeCell ref="B2:F2"/>
    <mergeCell ref="B3:F3"/>
    <mergeCell ref="B4:F4"/>
    <mergeCell ref="B5:F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view="pageBreakPreview" topLeftCell="A85" zoomScaleNormal="100" zoomScaleSheetLayoutView="100" workbookViewId="0">
      <selection activeCell="A88" sqref="A88"/>
    </sheetView>
  </sheetViews>
  <sheetFormatPr defaultRowHeight="15.75" x14ac:dyDescent="0.25"/>
  <cols>
    <col min="1" max="1" width="65.875" customWidth="1"/>
    <col min="2" max="2" width="5.125" customWidth="1"/>
    <col min="3" max="4" width="4.125" customWidth="1"/>
    <col min="5" max="5" width="12.75" customWidth="1"/>
    <col min="6" max="6" width="4" customWidth="1"/>
    <col min="7" max="7" width="8.25" customWidth="1"/>
    <col min="8" max="9" width="8.5" customWidth="1"/>
  </cols>
  <sheetData>
    <row r="1" spans="1:11" ht="18.75" x14ac:dyDescent="0.3">
      <c r="D1" s="170" t="s">
        <v>4</v>
      </c>
      <c r="E1" s="170"/>
      <c r="F1" s="170"/>
      <c r="G1" s="170"/>
      <c r="H1" s="170"/>
      <c r="I1" s="170"/>
    </row>
    <row r="2" spans="1:11" ht="18.75" x14ac:dyDescent="0.3">
      <c r="D2" s="170" t="s">
        <v>0</v>
      </c>
      <c r="E2" s="170"/>
      <c r="F2" s="170"/>
      <c r="G2" s="170"/>
      <c r="H2" s="170"/>
      <c r="I2" s="170"/>
    </row>
    <row r="3" spans="1:11" ht="18.75" x14ac:dyDescent="0.3">
      <c r="D3" s="170" t="s">
        <v>1</v>
      </c>
      <c r="E3" s="170"/>
      <c r="F3" s="170"/>
      <c r="G3" s="170"/>
      <c r="H3" s="170"/>
      <c r="I3" s="170"/>
    </row>
    <row r="4" spans="1:11" ht="18.75" x14ac:dyDescent="0.3">
      <c r="D4" s="170" t="s">
        <v>2</v>
      </c>
      <c r="E4" s="170"/>
      <c r="F4" s="170"/>
      <c r="G4" s="170"/>
      <c r="H4" s="170"/>
      <c r="I4" s="170"/>
    </row>
    <row r="5" spans="1:11" ht="18.75" x14ac:dyDescent="0.3">
      <c r="D5" s="120"/>
      <c r="E5" s="171" t="s">
        <v>288</v>
      </c>
      <c r="F5" s="171"/>
      <c r="G5" s="171"/>
      <c r="H5" s="171"/>
      <c r="I5" s="171"/>
    </row>
    <row r="6" spans="1:11" ht="18.75" x14ac:dyDescent="0.3">
      <c r="D6" s="170"/>
      <c r="E6" s="170"/>
      <c r="F6" s="170"/>
      <c r="G6" s="170"/>
      <c r="H6" s="170"/>
      <c r="I6" s="170"/>
    </row>
    <row r="7" spans="1:11" ht="35.450000000000003" customHeight="1" x14ac:dyDescent="0.3">
      <c r="A7" s="151" t="s">
        <v>258</v>
      </c>
      <c r="B7" s="151"/>
      <c r="C7" s="151"/>
      <c r="D7" s="151"/>
      <c r="E7" s="151"/>
      <c r="F7" s="151"/>
      <c r="G7" s="151"/>
      <c r="H7" s="151"/>
      <c r="I7" s="151"/>
    </row>
    <row r="9" spans="1:11" ht="15.6" customHeight="1" x14ac:dyDescent="0.25">
      <c r="A9" s="166" t="s">
        <v>9</v>
      </c>
      <c r="B9" s="169" t="s">
        <v>221</v>
      </c>
      <c r="C9" s="169" t="s">
        <v>214</v>
      </c>
      <c r="D9" s="169" t="s">
        <v>215</v>
      </c>
      <c r="E9" s="169" t="s">
        <v>219</v>
      </c>
      <c r="F9" s="169" t="s">
        <v>220</v>
      </c>
      <c r="G9" s="166" t="s">
        <v>8</v>
      </c>
      <c r="H9" s="166"/>
      <c r="I9" s="166"/>
    </row>
    <row r="10" spans="1:11" s="7" customFormat="1" ht="19.149999999999999" customHeight="1" x14ac:dyDescent="0.25">
      <c r="A10" s="166"/>
      <c r="B10" s="169"/>
      <c r="C10" s="169"/>
      <c r="D10" s="169"/>
      <c r="E10" s="169"/>
      <c r="F10" s="169"/>
      <c r="G10" s="103" t="s">
        <v>200</v>
      </c>
      <c r="H10" s="92" t="s">
        <v>252</v>
      </c>
      <c r="I10" s="103" t="s">
        <v>255</v>
      </c>
      <c r="J10" s="1"/>
    </row>
    <row r="11" spans="1:11" x14ac:dyDescent="0.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</row>
    <row r="12" spans="1:11" x14ac:dyDescent="0.25">
      <c r="A12" s="41" t="s">
        <v>217</v>
      </c>
      <c r="B12" s="45"/>
      <c r="C12" s="69"/>
      <c r="D12" s="69"/>
      <c r="E12" s="69"/>
      <c r="F12" s="69"/>
      <c r="G12" s="67">
        <f>G13</f>
        <v>68195.299999999988</v>
      </c>
      <c r="H12" s="67">
        <f>H13</f>
        <v>47459.7</v>
      </c>
      <c r="I12" s="67">
        <f>I13</f>
        <v>46724.899999999994</v>
      </c>
      <c r="K12" s="68"/>
    </row>
    <row r="13" spans="1:11" ht="31.5" x14ac:dyDescent="0.25">
      <c r="A13" s="41" t="s">
        <v>149</v>
      </c>
      <c r="B13" s="45">
        <v>992</v>
      </c>
      <c r="C13" s="69"/>
      <c r="D13" s="69"/>
      <c r="E13" s="69"/>
      <c r="F13" s="69"/>
      <c r="G13" s="70">
        <f>G14+G74+G82+G98+G114+G134+G140+G155+G161</f>
        <v>68195.299999999988</v>
      </c>
      <c r="H13" s="70">
        <f>H14+H74+H82+H98+H114+H134+H140+H155+H161</f>
        <v>47459.7</v>
      </c>
      <c r="I13" s="70">
        <f>I14+I74+I82+I98+I114+I134+I140+I155+I161</f>
        <v>46724.899999999994</v>
      </c>
    </row>
    <row r="14" spans="1:11" s="74" customFormat="1" x14ac:dyDescent="0.25">
      <c r="A14" s="71" t="s">
        <v>179</v>
      </c>
      <c r="B14" s="72">
        <v>992</v>
      </c>
      <c r="C14" s="72" t="s">
        <v>54</v>
      </c>
      <c r="D14" s="72"/>
      <c r="E14" s="72"/>
      <c r="F14" s="72"/>
      <c r="G14" s="86">
        <f>G15+G20+G32+G40+G44+G48</f>
        <v>21709.5</v>
      </c>
      <c r="H14" s="86">
        <f>H15+H20+H32+H44+H48</f>
        <v>19595.5</v>
      </c>
      <c r="I14" s="86">
        <f>I15+I20+I32+I44+I48</f>
        <v>19585</v>
      </c>
    </row>
    <row r="15" spans="1:11" ht="31.5" x14ac:dyDescent="0.25">
      <c r="A15" s="42" t="s">
        <v>43</v>
      </c>
      <c r="B15" s="46">
        <v>992</v>
      </c>
      <c r="C15" s="46" t="s">
        <v>54</v>
      </c>
      <c r="D15" s="46" t="s">
        <v>55</v>
      </c>
      <c r="E15" s="46"/>
      <c r="F15" s="46"/>
      <c r="G15" s="75">
        <f t="shared" ref="G15:I16" si="0">G16</f>
        <v>1360.5</v>
      </c>
      <c r="H15" s="75">
        <f t="shared" si="0"/>
        <v>1360.5</v>
      </c>
      <c r="I15" s="75">
        <f t="shared" si="0"/>
        <v>1360.5</v>
      </c>
    </row>
    <row r="16" spans="1:11" ht="31.5" x14ac:dyDescent="0.25">
      <c r="A16" s="42" t="s">
        <v>143</v>
      </c>
      <c r="B16" s="46">
        <v>992</v>
      </c>
      <c r="C16" s="46" t="s">
        <v>54</v>
      </c>
      <c r="D16" s="46" t="s">
        <v>55</v>
      </c>
      <c r="E16" s="46" t="s">
        <v>146</v>
      </c>
      <c r="F16" s="46"/>
      <c r="G16" s="75">
        <f t="shared" si="0"/>
        <v>1360.5</v>
      </c>
      <c r="H16" s="75">
        <f t="shared" si="0"/>
        <v>1360.5</v>
      </c>
      <c r="I16" s="75">
        <f t="shared" si="0"/>
        <v>1360.5</v>
      </c>
    </row>
    <row r="17" spans="1:9" x14ac:dyDescent="0.25">
      <c r="A17" s="42" t="s">
        <v>144</v>
      </c>
      <c r="B17" s="46">
        <v>992</v>
      </c>
      <c r="C17" s="46" t="s">
        <v>54</v>
      </c>
      <c r="D17" s="46" t="s">
        <v>55</v>
      </c>
      <c r="E17" s="46" t="s">
        <v>147</v>
      </c>
      <c r="F17" s="46"/>
      <c r="G17" s="75">
        <f>G19</f>
        <v>1360.5</v>
      </c>
      <c r="H17" s="75">
        <f>H19</f>
        <v>1360.5</v>
      </c>
      <c r="I17" s="75">
        <f>I19</f>
        <v>1360.5</v>
      </c>
    </row>
    <row r="18" spans="1:9" x14ac:dyDescent="0.25">
      <c r="A18" s="42" t="s">
        <v>180</v>
      </c>
      <c r="B18" s="46">
        <v>992</v>
      </c>
      <c r="C18" s="46" t="s">
        <v>54</v>
      </c>
      <c r="D18" s="46" t="s">
        <v>55</v>
      </c>
      <c r="E18" s="46" t="s">
        <v>148</v>
      </c>
      <c r="F18" s="46"/>
      <c r="G18" s="75">
        <f>G19</f>
        <v>1360.5</v>
      </c>
      <c r="H18" s="75">
        <f>H19</f>
        <v>1360.5</v>
      </c>
      <c r="I18" s="75">
        <f>I19</f>
        <v>1360.5</v>
      </c>
    </row>
    <row r="19" spans="1:9" ht="63" x14ac:dyDescent="0.25">
      <c r="A19" s="42" t="s">
        <v>85</v>
      </c>
      <c r="B19" s="46">
        <v>992</v>
      </c>
      <c r="C19" s="46" t="s">
        <v>54</v>
      </c>
      <c r="D19" s="46" t="s">
        <v>55</v>
      </c>
      <c r="E19" s="46" t="s">
        <v>148</v>
      </c>
      <c r="F19" s="46" t="s">
        <v>84</v>
      </c>
      <c r="G19" s="75">
        <v>1360.5</v>
      </c>
      <c r="H19" s="75">
        <v>1360.5</v>
      </c>
      <c r="I19" s="75">
        <v>1360.5</v>
      </c>
    </row>
    <row r="20" spans="1:9" ht="47.25" x14ac:dyDescent="0.25">
      <c r="A20" s="42" t="s">
        <v>181</v>
      </c>
      <c r="B20" s="46">
        <v>992</v>
      </c>
      <c r="C20" s="46" t="s">
        <v>54</v>
      </c>
      <c r="D20" s="46" t="s">
        <v>57</v>
      </c>
      <c r="E20" s="46"/>
      <c r="F20" s="46"/>
      <c r="G20" s="75">
        <f>G21+G25+G29</f>
        <v>7388.3</v>
      </c>
      <c r="H20" s="75">
        <f>H21+H25</f>
        <v>7111.3</v>
      </c>
      <c r="I20" s="75">
        <f>I21+I25</f>
        <v>7111.3</v>
      </c>
    </row>
    <row r="21" spans="1:9" ht="31.5" x14ac:dyDescent="0.25">
      <c r="A21" s="42" t="s">
        <v>143</v>
      </c>
      <c r="B21" s="46">
        <v>992</v>
      </c>
      <c r="C21" s="46" t="s">
        <v>54</v>
      </c>
      <c r="D21" s="46" t="s">
        <v>57</v>
      </c>
      <c r="E21" s="46" t="s">
        <v>146</v>
      </c>
      <c r="F21" s="46"/>
      <c r="G21" s="75">
        <f>G22</f>
        <v>7107.5</v>
      </c>
      <c r="H21" s="75">
        <f t="shared" ref="H21:I21" si="1">H22</f>
        <v>7107.5</v>
      </c>
      <c r="I21" s="75">
        <f t="shared" si="1"/>
        <v>7107.5</v>
      </c>
    </row>
    <row r="22" spans="1:9" ht="31.5" x14ac:dyDescent="0.25">
      <c r="A22" s="42" t="s">
        <v>149</v>
      </c>
      <c r="B22" s="46">
        <v>992</v>
      </c>
      <c r="C22" s="46" t="s">
        <v>54</v>
      </c>
      <c r="D22" s="46" t="s">
        <v>57</v>
      </c>
      <c r="E22" s="46" t="s">
        <v>150</v>
      </c>
      <c r="F22" s="46"/>
      <c r="G22" s="75">
        <f>G23</f>
        <v>7107.5</v>
      </c>
      <c r="H22" s="75">
        <f>H23</f>
        <v>7107.5</v>
      </c>
      <c r="I22" s="75">
        <f>I23</f>
        <v>7107.5</v>
      </c>
    </row>
    <row r="23" spans="1:9" x14ac:dyDescent="0.25">
      <c r="A23" s="42" t="s">
        <v>180</v>
      </c>
      <c r="B23" s="46">
        <v>992</v>
      </c>
      <c r="C23" s="46" t="s">
        <v>54</v>
      </c>
      <c r="D23" s="46" t="s">
        <v>57</v>
      </c>
      <c r="E23" s="46" t="s">
        <v>151</v>
      </c>
      <c r="F23" s="46"/>
      <c r="G23" s="75">
        <f>G24</f>
        <v>7107.5</v>
      </c>
      <c r="H23" s="75">
        <f>H24</f>
        <v>7107.5</v>
      </c>
      <c r="I23" s="75">
        <f>I24</f>
        <v>7107.5</v>
      </c>
    </row>
    <row r="24" spans="1:9" ht="63" x14ac:dyDescent="0.25">
      <c r="A24" s="42" t="s">
        <v>85</v>
      </c>
      <c r="B24" s="46">
        <v>992</v>
      </c>
      <c r="C24" s="46" t="s">
        <v>54</v>
      </c>
      <c r="D24" s="46" t="s">
        <v>57</v>
      </c>
      <c r="E24" s="46" t="s">
        <v>151</v>
      </c>
      <c r="F24" s="46" t="s">
        <v>84</v>
      </c>
      <c r="G24" s="75">
        <v>7107.5</v>
      </c>
      <c r="H24" s="75">
        <v>7107.5</v>
      </c>
      <c r="I24" s="75">
        <v>7107.5</v>
      </c>
    </row>
    <row r="25" spans="1:9" x14ac:dyDescent="0.25">
      <c r="A25" s="42" t="s">
        <v>159</v>
      </c>
      <c r="B25" s="46" t="s">
        <v>182</v>
      </c>
      <c r="C25" s="46" t="s">
        <v>54</v>
      </c>
      <c r="D25" s="46" t="s">
        <v>57</v>
      </c>
      <c r="E25" s="46" t="s">
        <v>160</v>
      </c>
      <c r="F25" s="46"/>
      <c r="G25" s="75">
        <f t="shared" ref="G25:I27" si="2">G26</f>
        <v>3.8</v>
      </c>
      <c r="H25" s="75">
        <f t="shared" si="2"/>
        <v>3.8</v>
      </c>
      <c r="I25" s="75">
        <f t="shared" si="2"/>
        <v>3.8</v>
      </c>
    </row>
    <row r="26" spans="1:9" ht="19.899999999999999" customHeight="1" x14ac:dyDescent="0.25">
      <c r="A26" s="42" t="s">
        <v>162</v>
      </c>
      <c r="B26" s="46">
        <v>992</v>
      </c>
      <c r="C26" s="46" t="s">
        <v>54</v>
      </c>
      <c r="D26" s="46" t="s">
        <v>57</v>
      </c>
      <c r="E26" s="46" t="s">
        <v>161</v>
      </c>
      <c r="F26" s="46"/>
      <c r="G26" s="75">
        <f t="shared" si="2"/>
        <v>3.8</v>
      </c>
      <c r="H26" s="75">
        <f t="shared" si="2"/>
        <v>3.8</v>
      </c>
      <c r="I26" s="75">
        <f t="shared" si="2"/>
        <v>3.8</v>
      </c>
    </row>
    <row r="27" spans="1:9" ht="33" customHeight="1" x14ac:dyDescent="0.25">
      <c r="A27" s="42" t="s">
        <v>157</v>
      </c>
      <c r="B27" s="46" t="s">
        <v>182</v>
      </c>
      <c r="C27" s="46" t="s">
        <v>54</v>
      </c>
      <c r="D27" s="46" t="s">
        <v>57</v>
      </c>
      <c r="E27" s="46" t="s">
        <v>163</v>
      </c>
      <c r="F27" s="46"/>
      <c r="G27" s="75">
        <f t="shared" si="2"/>
        <v>3.8</v>
      </c>
      <c r="H27" s="75">
        <f t="shared" si="2"/>
        <v>3.8</v>
      </c>
      <c r="I27" s="75">
        <f t="shared" si="2"/>
        <v>3.8</v>
      </c>
    </row>
    <row r="28" spans="1:9" ht="31.5" x14ac:dyDescent="0.25">
      <c r="A28" s="42" t="s">
        <v>69</v>
      </c>
      <c r="B28" s="46" t="s">
        <v>182</v>
      </c>
      <c r="C28" s="46" t="s">
        <v>54</v>
      </c>
      <c r="D28" s="46" t="s">
        <v>57</v>
      </c>
      <c r="E28" s="46" t="s">
        <v>163</v>
      </c>
      <c r="F28" s="46" t="s">
        <v>78</v>
      </c>
      <c r="G28" s="75">
        <v>3.8</v>
      </c>
      <c r="H28" s="75">
        <v>3.8</v>
      </c>
      <c r="I28" s="75">
        <v>3.8</v>
      </c>
    </row>
    <row r="29" spans="1:9" x14ac:dyDescent="0.25">
      <c r="A29" s="42" t="s">
        <v>222</v>
      </c>
      <c r="B29" s="42">
        <v>992</v>
      </c>
      <c r="C29" s="46" t="s">
        <v>54</v>
      </c>
      <c r="D29" s="46" t="s">
        <v>57</v>
      </c>
      <c r="E29" s="46" t="s">
        <v>174</v>
      </c>
      <c r="F29" s="46"/>
      <c r="G29" s="75">
        <f t="shared" ref="G29:I30" si="3">G30</f>
        <v>277</v>
      </c>
      <c r="H29" s="75">
        <f t="shared" si="3"/>
        <v>0</v>
      </c>
      <c r="I29" s="75">
        <f t="shared" si="3"/>
        <v>0</v>
      </c>
    </row>
    <row r="30" spans="1:9" ht="33.6" customHeight="1" x14ac:dyDescent="0.25">
      <c r="A30" s="42" t="s">
        <v>232</v>
      </c>
      <c r="B30" s="42">
        <v>992</v>
      </c>
      <c r="C30" s="46" t="s">
        <v>54</v>
      </c>
      <c r="D30" s="46" t="s">
        <v>57</v>
      </c>
      <c r="E30" s="46" t="s">
        <v>183</v>
      </c>
      <c r="F30" s="46"/>
      <c r="G30" s="75">
        <f t="shared" si="3"/>
        <v>277</v>
      </c>
      <c r="H30" s="75">
        <f t="shared" si="3"/>
        <v>0</v>
      </c>
      <c r="I30" s="75">
        <f t="shared" si="3"/>
        <v>0</v>
      </c>
    </row>
    <row r="31" spans="1:9" x14ac:dyDescent="0.25">
      <c r="A31" s="42" t="s">
        <v>94</v>
      </c>
      <c r="B31" s="42">
        <v>992</v>
      </c>
      <c r="C31" s="46" t="s">
        <v>54</v>
      </c>
      <c r="D31" s="46" t="s">
        <v>57</v>
      </c>
      <c r="E31" s="46" t="s">
        <v>183</v>
      </c>
      <c r="F31" s="46" t="s">
        <v>103</v>
      </c>
      <c r="G31" s="75">
        <v>277</v>
      </c>
      <c r="H31" s="75">
        <v>0</v>
      </c>
      <c r="I31" s="75">
        <v>0</v>
      </c>
    </row>
    <row r="32" spans="1:9" ht="31.5" x14ac:dyDescent="0.25">
      <c r="A32" s="42" t="s">
        <v>45</v>
      </c>
      <c r="B32" s="42">
        <v>992</v>
      </c>
      <c r="C32" s="46" t="s">
        <v>54</v>
      </c>
      <c r="D32" s="46" t="s">
        <v>63</v>
      </c>
      <c r="E32" s="46"/>
      <c r="F32" s="46"/>
      <c r="G32" s="75">
        <f>G33</f>
        <v>228.79999999999998</v>
      </c>
      <c r="H32" s="75">
        <f>H33</f>
        <v>0</v>
      </c>
      <c r="I32" s="75">
        <f>I33</f>
        <v>0</v>
      </c>
    </row>
    <row r="33" spans="1:10" s="66" customFormat="1" x14ac:dyDescent="0.25">
      <c r="A33" s="42" t="s">
        <v>178</v>
      </c>
      <c r="B33" s="42">
        <v>992</v>
      </c>
      <c r="C33" s="46" t="s">
        <v>54</v>
      </c>
      <c r="D33" s="46" t="s">
        <v>63</v>
      </c>
      <c r="E33" s="46" t="s">
        <v>167</v>
      </c>
      <c r="F33" s="46"/>
      <c r="G33" s="75">
        <f>G34+G37</f>
        <v>228.79999999999998</v>
      </c>
      <c r="H33" s="75">
        <f>H34+H37+H29</f>
        <v>0</v>
      </c>
      <c r="I33" s="75">
        <f>I34+I37+I29</f>
        <v>0</v>
      </c>
    </row>
    <row r="34" spans="1:10" ht="31.5" x14ac:dyDescent="0.25">
      <c r="A34" s="42" t="s">
        <v>172</v>
      </c>
      <c r="B34" s="42">
        <v>992</v>
      </c>
      <c r="C34" s="46" t="s">
        <v>54</v>
      </c>
      <c r="D34" s="46" t="s">
        <v>63</v>
      </c>
      <c r="E34" s="46" t="s">
        <v>168</v>
      </c>
      <c r="F34" s="46"/>
      <c r="G34" s="75">
        <f t="shared" ref="G34:I35" si="4">G35</f>
        <v>66.099999999999994</v>
      </c>
      <c r="H34" s="75">
        <f t="shared" si="4"/>
        <v>0</v>
      </c>
      <c r="I34" s="75">
        <f t="shared" si="4"/>
        <v>0</v>
      </c>
    </row>
    <row r="35" spans="1:10" ht="47.25" x14ac:dyDescent="0.25">
      <c r="A35" s="42" t="s">
        <v>233</v>
      </c>
      <c r="B35" s="42">
        <v>992</v>
      </c>
      <c r="C35" s="46" t="s">
        <v>54</v>
      </c>
      <c r="D35" s="46" t="s">
        <v>63</v>
      </c>
      <c r="E35" s="46" t="s">
        <v>169</v>
      </c>
      <c r="F35" s="46"/>
      <c r="G35" s="75">
        <f t="shared" si="4"/>
        <v>66.099999999999994</v>
      </c>
      <c r="H35" s="75">
        <f t="shared" si="4"/>
        <v>0</v>
      </c>
      <c r="I35" s="75">
        <f t="shared" si="4"/>
        <v>0</v>
      </c>
    </row>
    <row r="36" spans="1:10" x14ac:dyDescent="0.25">
      <c r="A36" s="42" t="s">
        <v>94</v>
      </c>
      <c r="B36" s="42">
        <v>992</v>
      </c>
      <c r="C36" s="46" t="s">
        <v>54</v>
      </c>
      <c r="D36" s="46" t="s">
        <v>63</v>
      </c>
      <c r="E36" s="46" t="s">
        <v>169</v>
      </c>
      <c r="F36" s="46" t="s">
        <v>103</v>
      </c>
      <c r="G36" s="75">
        <v>66.099999999999994</v>
      </c>
      <c r="H36" s="75">
        <v>0</v>
      </c>
      <c r="I36" s="75">
        <v>0</v>
      </c>
    </row>
    <row r="37" spans="1:10" ht="31.5" x14ac:dyDescent="0.25">
      <c r="A37" s="42" t="s">
        <v>173</v>
      </c>
      <c r="B37" s="42">
        <v>992</v>
      </c>
      <c r="C37" s="46" t="s">
        <v>54</v>
      </c>
      <c r="D37" s="46" t="s">
        <v>63</v>
      </c>
      <c r="E37" s="46" t="s">
        <v>170</v>
      </c>
      <c r="F37" s="46"/>
      <c r="G37" s="75">
        <f t="shared" ref="G37:I38" si="5">G38</f>
        <v>162.69999999999999</v>
      </c>
      <c r="H37" s="75">
        <f t="shared" si="5"/>
        <v>0</v>
      </c>
      <c r="I37" s="75">
        <f t="shared" si="5"/>
        <v>0</v>
      </c>
    </row>
    <row r="38" spans="1:10" ht="47.25" x14ac:dyDescent="0.25">
      <c r="A38" s="42" t="s">
        <v>233</v>
      </c>
      <c r="B38" s="42">
        <v>992</v>
      </c>
      <c r="C38" s="46" t="s">
        <v>54</v>
      </c>
      <c r="D38" s="46" t="s">
        <v>63</v>
      </c>
      <c r="E38" s="46" t="s">
        <v>171</v>
      </c>
      <c r="F38" s="46"/>
      <c r="G38" s="75">
        <f t="shared" si="5"/>
        <v>162.69999999999999</v>
      </c>
      <c r="H38" s="75">
        <f t="shared" si="5"/>
        <v>0</v>
      </c>
      <c r="I38" s="75">
        <f t="shared" si="5"/>
        <v>0</v>
      </c>
    </row>
    <row r="39" spans="1:10" x14ac:dyDescent="0.25">
      <c r="A39" s="42" t="s">
        <v>94</v>
      </c>
      <c r="B39" s="42">
        <v>992</v>
      </c>
      <c r="C39" s="46" t="s">
        <v>54</v>
      </c>
      <c r="D39" s="46" t="s">
        <v>63</v>
      </c>
      <c r="E39" s="46" t="s">
        <v>171</v>
      </c>
      <c r="F39" s="46" t="s">
        <v>103</v>
      </c>
      <c r="G39" s="75">
        <v>162.69999999999999</v>
      </c>
      <c r="H39" s="75">
        <v>0</v>
      </c>
      <c r="I39" s="75">
        <v>0</v>
      </c>
    </row>
    <row r="40" spans="1:10" x14ac:dyDescent="0.25">
      <c r="A40" s="42" t="s">
        <v>263</v>
      </c>
      <c r="B40" s="42">
        <v>992</v>
      </c>
      <c r="C40" s="46" t="s">
        <v>54</v>
      </c>
      <c r="D40" s="46" t="s">
        <v>59</v>
      </c>
      <c r="E40" s="46"/>
      <c r="F40" s="46"/>
      <c r="G40" s="75">
        <f>G41</f>
        <v>1239.5999999999999</v>
      </c>
      <c r="H40" s="75">
        <f>H41</f>
        <v>0</v>
      </c>
      <c r="I40" s="75">
        <f>I41</f>
        <v>0</v>
      </c>
    </row>
    <row r="41" spans="1:10" ht="31.5" x14ac:dyDescent="0.25">
      <c r="A41" s="42" t="s">
        <v>264</v>
      </c>
      <c r="B41" s="42">
        <v>992</v>
      </c>
      <c r="C41" s="46" t="s">
        <v>54</v>
      </c>
      <c r="D41" s="46" t="s">
        <v>59</v>
      </c>
      <c r="E41" s="46" t="s">
        <v>265</v>
      </c>
      <c r="F41" s="46"/>
      <c r="G41" s="75">
        <f>G42</f>
        <v>1239.5999999999999</v>
      </c>
      <c r="H41" s="75">
        <f t="shared" ref="H41:I41" si="6">H42</f>
        <v>0</v>
      </c>
      <c r="I41" s="75">
        <f t="shared" si="6"/>
        <v>0</v>
      </c>
    </row>
    <row r="42" spans="1:10" ht="31.5" x14ac:dyDescent="0.25">
      <c r="A42" s="42" t="s">
        <v>266</v>
      </c>
      <c r="B42" s="42">
        <v>992</v>
      </c>
      <c r="C42" s="46" t="s">
        <v>54</v>
      </c>
      <c r="D42" s="46" t="s">
        <v>59</v>
      </c>
      <c r="E42" s="46" t="s">
        <v>274</v>
      </c>
      <c r="F42" s="46"/>
      <c r="G42" s="75">
        <f>G43</f>
        <v>1239.5999999999999</v>
      </c>
      <c r="H42" s="75">
        <f t="shared" ref="H42:I42" si="7">H43</f>
        <v>0</v>
      </c>
      <c r="I42" s="75">
        <f t="shared" si="7"/>
        <v>0</v>
      </c>
    </row>
    <row r="43" spans="1:10" ht="31.5" x14ac:dyDescent="0.25">
      <c r="A43" s="42" t="s">
        <v>80</v>
      </c>
      <c r="B43" s="42">
        <v>992</v>
      </c>
      <c r="C43" s="46" t="s">
        <v>54</v>
      </c>
      <c r="D43" s="46" t="s">
        <v>59</v>
      </c>
      <c r="E43" s="46" t="s">
        <v>274</v>
      </c>
      <c r="F43" s="46" t="s">
        <v>78</v>
      </c>
      <c r="G43" s="75">
        <f>1413.1-173.5</f>
        <v>1239.5999999999999</v>
      </c>
      <c r="H43" s="75">
        <v>0</v>
      </c>
      <c r="I43" s="75">
        <v>0</v>
      </c>
    </row>
    <row r="44" spans="1:10" x14ac:dyDescent="0.25">
      <c r="A44" s="42" t="s">
        <v>193</v>
      </c>
      <c r="B44" s="46" t="s">
        <v>182</v>
      </c>
      <c r="C44" s="46" t="s">
        <v>54</v>
      </c>
      <c r="D44" s="46" t="s">
        <v>61</v>
      </c>
      <c r="E44" s="46"/>
      <c r="F44" s="46"/>
      <c r="G44" s="75">
        <f t="shared" ref="G44:I46" si="8">G45</f>
        <v>100</v>
      </c>
      <c r="H44" s="75">
        <f t="shared" si="8"/>
        <v>100</v>
      </c>
      <c r="I44" s="75">
        <f t="shared" si="8"/>
        <v>100</v>
      </c>
    </row>
    <row r="45" spans="1:10" ht="31.5" x14ac:dyDescent="0.25">
      <c r="A45" s="42" t="s">
        <v>196</v>
      </c>
      <c r="B45" s="46">
        <v>992</v>
      </c>
      <c r="C45" s="46" t="s">
        <v>54</v>
      </c>
      <c r="D45" s="46" t="s">
        <v>61</v>
      </c>
      <c r="E45" s="46" t="s">
        <v>195</v>
      </c>
      <c r="F45" s="46"/>
      <c r="G45" s="75">
        <f t="shared" si="8"/>
        <v>100</v>
      </c>
      <c r="H45" s="75">
        <f t="shared" si="8"/>
        <v>100</v>
      </c>
      <c r="I45" s="75">
        <f t="shared" si="8"/>
        <v>100</v>
      </c>
    </row>
    <row r="46" spans="1:10" ht="31.5" x14ac:dyDescent="0.25">
      <c r="A46" s="42" t="s">
        <v>156</v>
      </c>
      <c r="B46" s="46">
        <v>992</v>
      </c>
      <c r="C46" s="46" t="s">
        <v>54</v>
      </c>
      <c r="D46" s="46" t="s">
        <v>61</v>
      </c>
      <c r="E46" s="46" t="s">
        <v>197</v>
      </c>
      <c r="F46" s="46"/>
      <c r="G46" s="75">
        <f t="shared" si="8"/>
        <v>100</v>
      </c>
      <c r="H46" s="75">
        <f t="shared" si="8"/>
        <v>100</v>
      </c>
      <c r="I46" s="75">
        <f t="shared" si="8"/>
        <v>100</v>
      </c>
    </row>
    <row r="47" spans="1:10" ht="18" customHeight="1" x14ac:dyDescent="0.25">
      <c r="A47" s="42" t="s">
        <v>68</v>
      </c>
      <c r="B47" s="46">
        <v>992</v>
      </c>
      <c r="C47" s="46" t="s">
        <v>54</v>
      </c>
      <c r="D47" s="46" t="s">
        <v>61</v>
      </c>
      <c r="E47" s="46" t="s">
        <v>197</v>
      </c>
      <c r="F47" s="46" t="s">
        <v>79</v>
      </c>
      <c r="G47" s="75">
        <v>100</v>
      </c>
      <c r="H47" s="75">
        <v>100</v>
      </c>
      <c r="I47" s="75">
        <v>100</v>
      </c>
      <c r="J47" s="55"/>
    </row>
    <row r="48" spans="1:10" x14ac:dyDescent="0.25">
      <c r="A48" s="42" t="s">
        <v>46</v>
      </c>
      <c r="B48" s="47" t="s">
        <v>182</v>
      </c>
      <c r="C48" s="47" t="s">
        <v>54</v>
      </c>
      <c r="D48" s="47" t="s">
        <v>64</v>
      </c>
      <c r="E48" s="76"/>
      <c r="F48" s="77"/>
      <c r="G48" s="16">
        <f>G68+G49+G64</f>
        <v>11392.3</v>
      </c>
      <c r="H48" s="16">
        <f t="shared" ref="H48:I48" si="9">H68+H49+H64</f>
        <v>11023.699999999999</v>
      </c>
      <c r="I48" s="16">
        <f t="shared" si="9"/>
        <v>11013.199999999999</v>
      </c>
    </row>
    <row r="49" spans="1:9" s="66" customFormat="1" ht="47.25" x14ac:dyDescent="0.25">
      <c r="A49" s="44" t="s">
        <v>70</v>
      </c>
      <c r="B49" s="64" t="s">
        <v>182</v>
      </c>
      <c r="C49" s="64" t="s">
        <v>54</v>
      </c>
      <c r="D49" s="64" t="s">
        <v>64</v>
      </c>
      <c r="E49" s="46" t="s">
        <v>71</v>
      </c>
      <c r="F49" s="78"/>
      <c r="G49" s="65">
        <f>G50+G54+G59</f>
        <v>10896.5</v>
      </c>
      <c r="H49" s="65">
        <f>H50+H54+H59</f>
        <v>10955.3</v>
      </c>
      <c r="I49" s="65">
        <f>I50+I54+I59</f>
        <v>10942.3</v>
      </c>
    </row>
    <row r="50" spans="1:9" x14ac:dyDescent="0.25">
      <c r="A50" s="44" t="s">
        <v>75</v>
      </c>
      <c r="B50" s="47" t="s">
        <v>182</v>
      </c>
      <c r="C50" s="47" t="s">
        <v>54</v>
      </c>
      <c r="D50" s="47" t="s">
        <v>64</v>
      </c>
      <c r="E50" s="46" t="s">
        <v>72</v>
      </c>
      <c r="F50" s="77"/>
      <c r="G50" s="16">
        <f>G51</f>
        <v>1366.6000000000001</v>
      </c>
      <c r="H50" s="16">
        <f>H51</f>
        <v>1421.3</v>
      </c>
      <c r="I50" s="16">
        <f>I51</f>
        <v>1404.6</v>
      </c>
    </row>
    <row r="51" spans="1:9" ht="31.5" x14ac:dyDescent="0.25">
      <c r="A51" s="44" t="s">
        <v>76</v>
      </c>
      <c r="B51" s="47" t="s">
        <v>182</v>
      </c>
      <c r="C51" s="47" t="s">
        <v>54</v>
      </c>
      <c r="D51" s="47" t="s">
        <v>64</v>
      </c>
      <c r="E51" s="46" t="s">
        <v>77</v>
      </c>
      <c r="F51" s="77"/>
      <c r="G51" s="16">
        <f>G52+G53</f>
        <v>1366.6000000000001</v>
      </c>
      <c r="H51" s="16">
        <f>H52+H53</f>
        <v>1421.3</v>
      </c>
      <c r="I51" s="16">
        <f>I52+I53</f>
        <v>1404.6</v>
      </c>
    </row>
    <row r="52" spans="1:9" ht="31.5" x14ac:dyDescent="0.25">
      <c r="A52" s="42" t="s">
        <v>80</v>
      </c>
      <c r="B52" s="47" t="s">
        <v>182</v>
      </c>
      <c r="C52" s="47" t="s">
        <v>54</v>
      </c>
      <c r="D52" s="47" t="s">
        <v>64</v>
      </c>
      <c r="E52" s="46" t="s">
        <v>77</v>
      </c>
      <c r="F52" s="77">
        <v>200</v>
      </c>
      <c r="G52" s="16">
        <v>1364.9</v>
      </c>
      <c r="H52" s="16">
        <v>1420.2</v>
      </c>
      <c r="I52" s="16">
        <v>1403.6</v>
      </c>
    </row>
    <row r="53" spans="1:9" ht="17.25" customHeight="1" x14ac:dyDescent="0.25">
      <c r="A53" s="42" t="s">
        <v>68</v>
      </c>
      <c r="B53" s="47" t="s">
        <v>182</v>
      </c>
      <c r="C53" s="47" t="s">
        <v>54</v>
      </c>
      <c r="D53" s="47" t="s">
        <v>64</v>
      </c>
      <c r="E53" s="46" t="s">
        <v>77</v>
      </c>
      <c r="F53" s="77">
        <v>800</v>
      </c>
      <c r="G53" s="16">
        <v>1.7</v>
      </c>
      <c r="H53" s="16">
        <v>1.1000000000000001</v>
      </c>
      <c r="I53" s="16">
        <v>1</v>
      </c>
    </row>
    <row r="54" spans="1:9" x14ac:dyDescent="0.25">
      <c r="A54" s="44" t="s">
        <v>81</v>
      </c>
      <c r="B54" s="47" t="s">
        <v>182</v>
      </c>
      <c r="C54" s="47" t="s">
        <v>54</v>
      </c>
      <c r="D54" s="47" t="s">
        <v>64</v>
      </c>
      <c r="E54" s="46" t="s">
        <v>73</v>
      </c>
      <c r="F54" s="77"/>
      <c r="G54" s="16">
        <f>G55</f>
        <v>9322.4</v>
      </c>
      <c r="H54" s="16">
        <f>H55</f>
        <v>9322.4</v>
      </c>
      <c r="I54" s="16">
        <f>I55</f>
        <v>9322.4</v>
      </c>
    </row>
    <row r="55" spans="1:9" ht="31.5" x14ac:dyDescent="0.25">
      <c r="A55" s="44" t="s">
        <v>83</v>
      </c>
      <c r="B55" s="47" t="s">
        <v>182</v>
      </c>
      <c r="C55" s="47" t="s">
        <v>54</v>
      </c>
      <c r="D55" s="47" t="s">
        <v>64</v>
      </c>
      <c r="E55" s="46" t="s">
        <v>82</v>
      </c>
      <c r="F55" s="77"/>
      <c r="G55" s="16">
        <f>G56+G57+G58</f>
        <v>9322.4</v>
      </c>
      <c r="H55" s="16">
        <f>H56+H57+H58</f>
        <v>9322.4</v>
      </c>
      <c r="I55" s="16">
        <f>I56+I57+I58</f>
        <v>9322.4</v>
      </c>
    </row>
    <row r="56" spans="1:9" ht="62.45" customHeight="1" x14ac:dyDescent="0.25">
      <c r="A56" s="42" t="s">
        <v>85</v>
      </c>
      <c r="B56" s="47" t="s">
        <v>182</v>
      </c>
      <c r="C56" s="47" t="s">
        <v>54</v>
      </c>
      <c r="D56" s="47" t="s">
        <v>64</v>
      </c>
      <c r="E56" s="46" t="s">
        <v>82</v>
      </c>
      <c r="F56" s="77">
        <v>100</v>
      </c>
      <c r="G56" s="16">
        <f>7811</f>
        <v>7811</v>
      </c>
      <c r="H56" s="16">
        <v>7811</v>
      </c>
      <c r="I56" s="16">
        <v>7811</v>
      </c>
    </row>
    <row r="57" spans="1:9" ht="31.5" x14ac:dyDescent="0.25">
      <c r="A57" s="42" t="s">
        <v>80</v>
      </c>
      <c r="B57" s="47" t="s">
        <v>182</v>
      </c>
      <c r="C57" s="47" t="s">
        <v>54</v>
      </c>
      <c r="D57" s="47" t="s">
        <v>64</v>
      </c>
      <c r="E57" s="46" t="s">
        <v>82</v>
      </c>
      <c r="F57" s="77">
        <v>200</v>
      </c>
      <c r="G57" s="16">
        <v>1500</v>
      </c>
      <c r="H57" s="16">
        <v>1500</v>
      </c>
      <c r="I57" s="16">
        <v>1500</v>
      </c>
    </row>
    <row r="58" spans="1:9" ht="14.25" customHeight="1" x14ac:dyDescent="0.25">
      <c r="A58" s="42" t="s">
        <v>68</v>
      </c>
      <c r="B58" s="47" t="s">
        <v>182</v>
      </c>
      <c r="C58" s="47" t="s">
        <v>54</v>
      </c>
      <c r="D58" s="47" t="s">
        <v>64</v>
      </c>
      <c r="E58" s="46" t="s">
        <v>82</v>
      </c>
      <c r="F58" s="77">
        <v>800</v>
      </c>
      <c r="G58" s="16">
        <v>11.4</v>
      </c>
      <c r="H58" s="16">
        <v>11.4</v>
      </c>
      <c r="I58" s="16">
        <v>11.4</v>
      </c>
    </row>
    <row r="59" spans="1:9" x14ac:dyDescent="0.25">
      <c r="A59" s="44" t="s">
        <v>86</v>
      </c>
      <c r="B59" s="47" t="s">
        <v>182</v>
      </c>
      <c r="C59" s="47" t="s">
        <v>54</v>
      </c>
      <c r="D59" s="47" t="s">
        <v>64</v>
      </c>
      <c r="E59" s="46" t="s">
        <v>74</v>
      </c>
      <c r="F59" s="77"/>
      <c r="G59" s="16">
        <f>G60+G62</f>
        <v>207.5</v>
      </c>
      <c r="H59" s="16">
        <f>H60+H62</f>
        <v>211.6</v>
      </c>
      <c r="I59" s="16">
        <f>I60+I62</f>
        <v>215.3</v>
      </c>
    </row>
    <row r="60" spans="1:9" ht="18.600000000000001" customHeight="1" x14ac:dyDescent="0.25">
      <c r="A60" s="44" t="s">
        <v>87</v>
      </c>
      <c r="B60" s="47" t="s">
        <v>182</v>
      </c>
      <c r="C60" s="47" t="s">
        <v>54</v>
      </c>
      <c r="D60" s="47" t="s">
        <v>64</v>
      </c>
      <c r="E60" s="46" t="s">
        <v>88</v>
      </c>
      <c r="F60" s="77"/>
      <c r="G60" s="16">
        <f>G61</f>
        <v>99.5</v>
      </c>
      <c r="H60" s="16">
        <f>H61</f>
        <v>103.6</v>
      </c>
      <c r="I60" s="16">
        <f>I61</f>
        <v>107.3</v>
      </c>
    </row>
    <row r="61" spans="1:9" ht="31.5" x14ac:dyDescent="0.25">
      <c r="A61" s="44" t="s">
        <v>69</v>
      </c>
      <c r="B61" s="47" t="s">
        <v>182</v>
      </c>
      <c r="C61" s="47" t="s">
        <v>54</v>
      </c>
      <c r="D61" s="47" t="s">
        <v>64</v>
      </c>
      <c r="E61" s="46" t="s">
        <v>88</v>
      </c>
      <c r="F61" s="77">
        <v>200</v>
      </c>
      <c r="G61" s="16">
        <v>99.5</v>
      </c>
      <c r="H61" s="16">
        <v>103.6</v>
      </c>
      <c r="I61" s="16">
        <v>107.3</v>
      </c>
    </row>
    <row r="62" spans="1:9" x14ac:dyDescent="0.25">
      <c r="A62" s="42" t="s">
        <v>89</v>
      </c>
      <c r="B62" s="47" t="s">
        <v>182</v>
      </c>
      <c r="C62" s="47" t="s">
        <v>54</v>
      </c>
      <c r="D62" s="47" t="s">
        <v>64</v>
      </c>
      <c r="E62" s="46" t="s">
        <v>91</v>
      </c>
      <c r="F62" s="77"/>
      <c r="G62" s="16">
        <f>G63</f>
        <v>108</v>
      </c>
      <c r="H62" s="16">
        <f>H63</f>
        <v>108</v>
      </c>
      <c r="I62" s="16">
        <f>I63</f>
        <v>108</v>
      </c>
    </row>
    <row r="63" spans="1:9" x14ac:dyDescent="0.25">
      <c r="A63" s="42" t="s">
        <v>67</v>
      </c>
      <c r="B63" s="47" t="s">
        <v>182</v>
      </c>
      <c r="C63" s="47" t="s">
        <v>54</v>
      </c>
      <c r="D63" s="47" t="s">
        <v>64</v>
      </c>
      <c r="E63" s="46" t="s">
        <v>91</v>
      </c>
      <c r="F63" s="77">
        <v>300</v>
      </c>
      <c r="G63" s="16">
        <v>108</v>
      </c>
      <c r="H63" s="16">
        <v>108</v>
      </c>
      <c r="I63" s="16">
        <v>108</v>
      </c>
    </row>
    <row r="64" spans="1:9" ht="31.5" x14ac:dyDescent="0.25">
      <c r="A64" s="42" t="s">
        <v>199</v>
      </c>
      <c r="B64" s="47" t="s">
        <v>182</v>
      </c>
      <c r="C64" s="47" t="s">
        <v>54</v>
      </c>
      <c r="D64" s="47" t="s">
        <v>64</v>
      </c>
      <c r="E64" s="46" t="s">
        <v>125</v>
      </c>
      <c r="F64" s="77"/>
      <c r="G64" s="16">
        <f t="shared" ref="G64:I66" si="10">G65</f>
        <v>430</v>
      </c>
      <c r="H64" s="16">
        <f t="shared" si="10"/>
        <v>0</v>
      </c>
      <c r="I64" s="16">
        <f t="shared" si="10"/>
        <v>0</v>
      </c>
    </row>
    <row r="65" spans="1:10" ht="31.5" x14ac:dyDescent="0.25">
      <c r="A65" s="42" t="s">
        <v>134</v>
      </c>
      <c r="B65" s="47" t="s">
        <v>182</v>
      </c>
      <c r="C65" s="47" t="s">
        <v>54</v>
      </c>
      <c r="D65" s="47" t="s">
        <v>64</v>
      </c>
      <c r="E65" s="46" t="s">
        <v>128</v>
      </c>
      <c r="F65" s="77"/>
      <c r="G65" s="16">
        <f t="shared" si="10"/>
        <v>430</v>
      </c>
      <c r="H65" s="16">
        <f t="shared" si="10"/>
        <v>0</v>
      </c>
      <c r="I65" s="16">
        <f t="shared" si="10"/>
        <v>0</v>
      </c>
    </row>
    <row r="66" spans="1:10" ht="31.5" x14ac:dyDescent="0.25">
      <c r="A66" s="42" t="s">
        <v>135</v>
      </c>
      <c r="B66" s="47" t="s">
        <v>182</v>
      </c>
      <c r="C66" s="47" t="s">
        <v>54</v>
      </c>
      <c r="D66" s="47" t="s">
        <v>64</v>
      </c>
      <c r="E66" s="46" t="s">
        <v>136</v>
      </c>
      <c r="F66" s="77"/>
      <c r="G66" s="16">
        <f>G67</f>
        <v>430</v>
      </c>
      <c r="H66" s="16">
        <f t="shared" si="10"/>
        <v>0</v>
      </c>
      <c r="I66" s="16">
        <f t="shared" si="10"/>
        <v>0</v>
      </c>
    </row>
    <row r="67" spans="1:10" ht="31.5" x14ac:dyDescent="0.25">
      <c r="A67" s="42" t="s">
        <v>138</v>
      </c>
      <c r="B67" s="47" t="s">
        <v>182</v>
      </c>
      <c r="C67" s="47" t="s">
        <v>54</v>
      </c>
      <c r="D67" s="47" t="s">
        <v>64</v>
      </c>
      <c r="E67" s="46" t="s">
        <v>136</v>
      </c>
      <c r="F67" s="77">
        <v>600</v>
      </c>
      <c r="G67" s="16">
        <v>430</v>
      </c>
      <c r="H67" s="16">
        <v>0</v>
      </c>
      <c r="I67" s="16">
        <v>0</v>
      </c>
    </row>
    <row r="68" spans="1:10" ht="31.5" x14ac:dyDescent="0.25">
      <c r="A68" s="42" t="s">
        <v>143</v>
      </c>
      <c r="B68" s="47" t="s">
        <v>182</v>
      </c>
      <c r="C68" s="47" t="s">
        <v>54</v>
      </c>
      <c r="D68" s="47" t="s">
        <v>64</v>
      </c>
      <c r="E68" s="46" t="s">
        <v>146</v>
      </c>
      <c r="F68" s="77"/>
      <c r="G68" s="16">
        <f>G69</f>
        <v>65.8</v>
      </c>
      <c r="H68" s="16">
        <f>H69</f>
        <v>68.400000000000006</v>
      </c>
      <c r="I68" s="16">
        <f>I69</f>
        <v>70.900000000000006</v>
      </c>
    </row>
    <row r="69" spans="1:10" ht="31.5" x14ac:dyDescent="0.25">
      <c r="A69" s="42" t="s">
        <v>155</v>
      </c>
      <c r="B69" s="47" t="s">
        <v>182</v>
      </c>
      <c r="C69" s="47" t="s">
        <v>54</v>
      </c>
      <c r="D69" s="47" t="s">
        <v>64</v>
      </c>
      <c r="E69" s="46" t="s">
        <v>152</v>
      </c>
      <c r="F69" s="77"/>
      <c r="G69" s="16">
        <f>G70+G72</f>
        <v>65.8</v>
      </c>
      <c r="H69" s="16">
        <f t="shared" ref="H69:I69" si="11">H70+H72</f>
        <v>68.400000000000006</v>
      </c>
      <c r="I69" s="16">
        <f t="shared" si="11"/>
        <v>70.900000000000006</v>
      </c>
    </row>
    <row r="70" spans="1:10" ht="31.5" x14ac:dyDescent="0.25">
      <c r="A70" s="42" t="s">
        <v>154</v>
      </c>
      <c r="B70" s="47" t="s">
        <v>182</v>
      </c>
      <c r="C70" s="47" t="s">
        <v>54</v>
      </c>
      <c r="D70" s="47" t="s">
        <v>64</v>
      </c>
      <c r="E70" s="46" t="s">
        <v>153</v>
      </c>
      <c r="F70" s="77"/>
      <c r="G70" s="16">
        <f>G71</f>
        <v>11.7</v>
      </c>
      <c r="H70" s="16">
        <f>H71</f>
        <v>11.7</v>
      </c>
      <c r="I70" s="16">
        <f>I71</f>
        <v>11.7</v>
      </c>
    </row>
    <row r="71" spans="1:10" ht="18.75" customHeight="1" x14ac:dyDescent="0.25">
      <c r="A71" s="42" t="s">
        <v>68</v>
      </c>
      <c r="B71" s="47" t="s">
        <v>182</v>
      </c>
      <c r="C71" s="47" t="s">
        <v>54</v>
      </c>
      <c r="D71" s="47" t="s">
        <v>64</v>
      </c>
      <c r="E71" s="46" t="s">
        <v>153</v>
      </c>
      <c r="F71" s="77">
        <v>800</v>
      </c>
      <c r="G71" s="113">
        <v>11.7</v>
      </c>
      <c r="H71" s="16">
        <v>11.7</v>
      </c>
      <c r="I71" s="16">
        <v>11.7</v>
      </c>
    </row>
    <row r="72" spans="1:10" ht="31.5" x14ac:dyDescent="0.25">
      <c r="A72" s="42" t="s">
        <v>254</v>
      </c>
      <c r="B72" s="47" t="s">
        <v>182</v>
      </c>
      <c r="C72" s="47" t="s">
        <v>54</v>
      </c>
      <c r="D72" s="47" t="s">
        <v>64</v>
      </c>
      <c r="E72" s="46" t="s">
        <v>253</v>
      </c>
      <c r="F72" s="77"/>
      <c r="G72" s="16">
        <f>G73</f>
        <v>54.1</v>
      </c>
      <c r="H72" s="16">
        <f>H73</f>
        <v>56.7</v>
      </c>
      <c r="I72" s="16">
        <f>I73</f>
        <v>59.2</v>
      </c>
    </row>
    <row r="73" spans="1:10" ht="31.5" x14ac:dyDescent="0.25">
      <c r="A73" s="42" t="s">
        <v>69</v>
      </c>
      <c r="B73" s="47" t="s">
        <v>182</v>
      </c>
      <c r="C73" s="47" t="s">
        <v>54</v>
      </c>
      <c r="D73" s="47" t="s">
        <v>64</v>
      </c>
      <c r="E73" s="46" t="s">
        <v>253</v>
      </c>
      <c r="F73" s="77">
        <v>200</v>
      </c>
      <c r="G73" s="16">
        <v>54.1</v>
      </c>
      <c r="H73" s="16">
        <v>56.7</v>
      </c>
      <c r="I73" s="16">
        <v>59.2</v>
      </c>
    </row>
    <row r="74" spans="1:10" s="79" customFormat="1" x14ac:dyDescent="0.25">
      <c r="A74" s="71" t="s">
        <v>184</v>
      </c>
      <c r="B74" s="71">
        <v>992</v>
      </c>
      <c r="C74" s="72" t="s">
        <v>55</v>
      </c>
      <c r="D74" s="72"/>
      <c r="E74" s="72"/>
      <c r="F74" s="72"/>
      <c r="G74" s="73">
        <f t="shared" ref="G74:I76" si="12">G75</f>
        <v>861.3</v>
      </c>
      <c r="H74" s="73">
        <f t="shared" si="12"/>
        <v>861.3</v>
      </c>
      <c r="I74" s="73">
        <f t="shared" si="12"/>
        <v>848.7</v>
      </c>
    </row>
    <row r="75" spans="1:10" x14ac:dyDescent="0.25">
      <c r="A75" s="42" t="s">
        <v>185</v>
      </c>
      <c r="B75" s="42"/>
      <c r="C75" s="46" t="s">
        <v>55</v>
      </c>
      <c r="D75" s="46" t="s">
        <v>56</v>
      </c>
      <c r="E75" s="72"/>
      <c r="F75" s="72"/>
      <c r="G75" s="75">
        <f t="shared" si="12"/>
        <v>861.3</v>
      </c>
      <c r="H75" s="75">
        <f t="shared" si="12"/>
        <v>861.3</v>
      </c>
      <c r="I75" s="75">
        <f t="shared" si="12"/>
        <v>848.7</v>
      </c>
    </row>
    <row r="76" spans="1:10" x14ac:dyDescent="0.25">
      <c r="A76" s="42" t="s">
        <v>159</v>
      </c>
      <c r="B76" s="42">
        <v>992</v>
      </c>
      <c r="C76" s="46" t="s">
        <v>55</v>
      </c>
      <c r="D76" s="46" t="s">
        <v>56</v>
      </c>
      <c r="E76" s="46" t="s">
        <v>160</v>
      </c>
      <c r="F76" s="72"/>
      <c r="G76" s="75">
        <f t="shared" si="12"/>
        <v>861.3</v>
      </c>
      <c r="H76" s="75">
        <f t="shared" si="12"/>
        <v>861.3</v>
      </c>
      <c r="I76" s="75">
        <f t="shared" si="12"/>
        <v>848.7</v>
      </c>
    </row>
    <row r="77" spans="1:10" ht="31.5" x14ac:dyDescent="0.25">
      <c r="A77" s="42" t="s">
        <v>166</v>
      </c>
      <c r="B77" s="42">
        <v>992</v>
      </c>
      <c r="C77" s="46" t="s">
        <v>55</v>
      </c>
      <c r="D77" s="46" t="s">
        <v>56</v>
      </c>
      <c r="E77" s="46" t="s">
        <v>164</v>
      </c>
      <c r="F77" s="72"/>
      <c r="G77" s="75">
        <f>G78+G80</f>
        <v>861.3</v>
      </c>
      <c r="H77" s="75">
        <f>H78+H80</f>
        <v>861.3</v>
      </c>
      <c r="I77" s="75">
        <f>I78+I80</f>
        <v>848.7</v>
      </c>
    </row>
    <row r="78" spans="1:10" ht="31.5" x14ac:dyDescent="0.25">
      <c r="A78" s="42" t="s">
        <v>158</v>
      </c>
      <c r="B78" s="42">
        <v>992</v>
      </c>
      <c r="C78" s="46" t="s">
        <v>55</v>
      </c>
      <c r="D78" s="46" t="s">
        <v>56</v>
      </c>
      <c r="E78" s="46" t="s">
        <v>165</v>
      </c>
      <c r="F78" s="72"/>
      <c r="G78" s="75">
        <f>G79</f>
        <v>709.3</v>
      </c>
      <c r="H78" s="75">
        <f>H79</f>
        <v>778.3</v>
      </c>
      <c r="I78" s="75">
        <f>I79</f>
        <v>848.7</v>
      </c>
    </row>
    <row r="79" spans="1:10" ht="63" x14ac:dyDescent="0.25">
      <c r="A79" s="42" t="s">
        <v>85</v>
      </c>
      <c r="B79" s="42">
        <v>992</v>
      </c>
      <c r="C79" s="46" t="s">
        <v>55</v>
      </c>
      <c r="D79" s="46" t="s">
        <v>56</v>
      </c>
      <c r="E79" s="46" t="s">
        <v>165</v>
      </c>
      <c r="F79" s="46" t="s">
        <v>84</v>
      </c>
      <c r="G79" s="75">
        <v>709.3</v>
      </c>
      <c r="H79" s="75">
        <v>778.3</v>
      </c>
      <c r="I79" s="75">
        <v>848.7</v>
      </c>
    </row>
    <row r="80" spans="1:10" ht="31.5" x14ac:dyDescent="0.25">
      <c r="A80" s="42" t="s">
        <v>158</v>
      </c>
      <c r="B80" s="42">
        <v>992</v>
      </c>
      <c r="C80" s="46" t="s">
        <v>55</v>
      </c>
      <c r="D80" s="46" t="s">
        <v>56</v>
      </c>
      <c r="E80" s="46" t="s">
        <v>198</v>
      </c>
      <c r="F80" s="77"/>
      <c r="G80" s="16">
        <f>G81</f>
        <v>152</v>
      </c>
      <c r="H80" s="16">
        <f>H81</f>
        <v>83</v>
      </c>
      <c r="I80" s="16">
        <f>I81</f>
        <v>0</v>
      </c>
      <c r="J80" s="46"/>
    </row>
    <row r="81" spans="1:10" ht="63" x14ac:dyDescent="0.25">
      <c r="A81" s="42" t="s">
        <v>85</v>
      </c>
      <c r="B81" s="42">
        <v>992</v>
      </c>
      <c r="C81" s="46" t="s">
        <v>55</v>
      </c>
      <c r="D81" s="46" t="s">
        <v>56</v>
      </c>
      <c r="E81" s="46" t="s">
        <v>198</v>
      </c>
      <c r="F81" s="77">
        <v>100</v>
      </c>
      <c r="G81" s="16">
        <f>243.8-81.8-10</f>
        <v>152</v>
      </c>
      <c r="H81" s="16">
        <f>222.8-139.8</f>
        <v>83</v>
      </c>
      <c r="I81" s="16">
        <f>30.2-30.2</f>
        <v>0</v>
      </c>
      <c r="J81" s="46"/>
    </row>
    <row r="82" spans="1:10" s="74" customFormat="1" ht="19.149999999999999" customHeight="1" x14ac:dyDescent="0.25">
      <c r="A82" s="71" t="s">
        <v>186</v>
      </c>
      <c r="B82" s="80" t="s">
        <v>182</v>
      </c>
      <c r="C82" s="80" t="s">
        <v>56</v>
      </c>
      <c r="D82" s="80"/>
      <c r="E82" s="72"/>
      <c r="F82" s="81"/>
      <c r="G82" s="82">
        <f>G83+G93</f>
        <v>1606.1</v>
      </c>
      <c r="H82" s="82">
        <f>H83+H93</f>
        <v>276.20000000000005</v>
      </c>
      <c r="I82" s="82">
        <f>I83+I93</f>
        <v>292.5</v>
      </c>
    </row>
    <row r="83" spans="1:10" ht="33.6" customHeight="1" x14ac:dyDescent="0.25">
      <c r="A83" s="42" t="s">
        <v>194</v>
      </c>
      <c r="B83" s="47" t="s">
        <v>182</v>
      </c>
      <c r="C83" s="47" t="s">
        <v>56</v>
      </c>
      <c r="D83" s="47" t="s">
        <v>187</v>
      </c>
      <c r="E83" s="46"/>
      <c r="F83" s="77"/>
      <c r="G83" s="16">
        <f>G84</f>
        <v>1526.1</v>
      </c>
      <c r="H83" s="16">
        <f>H84</f>
        <v>196.20000000000002</v>
      </c>
      <c r="I83" s="16">
        <f>I84</f>
        <v>212.5</v>
      </c>
      <c r="J83" s="55"/>
    </row>
    <row r="84" spans="1:10" s="66" customFormat="1" ht="31.5" x14ac:dyDescent="0.25">
      <c r="A84" s="42" t="s">
        <v>92</v>
      </c>
      <c r="B84" s="64" t="s">
        <v>182</v>
      </c>
      <c r="C84" s="64" t="s">
        <v>56</v>
      </c>
      <c r="D84" s="64" t="s">
        <v>187</v>
      </c>
      <c r="E84" s="46" t="s">
        <v>96</v>
      </c>
      <c r="F84" s="78"/>
      <c r="G84" s="65">
        <f>G85+G90</f>
        <v>1526.1</v>
      </c>
      <c r="H84" s="65">
        <f>H85+H90</f>
        <v>196.20000000000002</v>
      </c>
      <c r="I84" s="65">
        <f>I85+I90</f>
        <v>212.5</v>
      </c>
    </row>
    <row r="85" spans="1:10" ht="31.5" x14ac:dyDescent="0.25">
      <c r="A85" s="42" t="s">
        <v>95</v>
      </c>
      <c r="B85" s="47" t="s">
        <v>182</v>
      </c>
      <c r="C85" s="47" t="s">
        <v>56</v>
      </c>
      <c r="D85" s="47" t="s">
        <v>187</v>
      </c>
      <c r="E85" s="46" t="s">
        <v>97</v>
      </c>
      <c r="F85" s="77"/>
      <c r="G85" s="16">
        <f>G86+G88</f>
        <v>1526.1</v>
      </c>
      <c r="H85" s="16">
        <f>H86+H88</f>
        <v>33.4</v>
      </c>
      <c r="I85" s="16">
        <f>I86+I88</f>
        <v>43</v>
      </c>
    </row>
    <row r="86" spans="1:10" ht="31.5" x14ac:dyDescent="0.25">
      <c r="A86" s="44" t="s">
        <v>102</v>
      </c>
      <c r="B86" s="47" t="s">
        <v>182</v>
      </c>
      <c r="C86" s="47" t="s">
        <v>56</v>
      </c>
      <c r="D86" s="47" t="s">
        <v>187</v>
      </c>
      <c r="E86" s="46" t="s">
        <v>98</v>
      </c>
      <c r="F86" s="77"/>
      <c r="G86" s="16">
        <f>G87</f>
        <v>0</v>
      </c>
      <c r="H86" s="16">
        <f>H87</f>
        <v>33.4</v>
      </c>
      <c r="I86" s="16">
        <f>I87</f>
        <v>43</v>
      </c>
    </row>
    <row r="87" spans="1:10" ht="31.5" x14ac:dyDescent="0.25">
      <c r="A87" s="42" t="s">
        <v>69</v>
      </c>
      <c r="B87" s="47" t="s">
        <v>182</v>
      </c>
      <c r="C87" s="47" t="s">
        <v>56</v>
      </c>
      <c r="D87" s="47" t="s">
        <v>187</v>
      </c>
      <c r="E87" s="46" t="s">
        <v>98</v>
      </c>
      <c r="F87" s="77">
        <v>200</v>
      </c>
      <c r="G87" s="16">
        <v>0</v>
      </c>
      <c r="H87" s="16">
        <v>33.4</v>
      </c>
      <c r="I87" s="16">
        <v>43</v>
      </c>
    </row>
    <row r="88" spans="1:10" ht="80.25" customHeight="1" x14ac:dyDescent="0.25">
      <c r="A88" s="54" t="s">
        <v>289</v>
      </c>
      <c r="B88" s="47" t="s">
        <v>182</v>
      </c>
      <c r="C88" s="47" t="s">
        <v>56</v>
      </c>
      <c r="D88" s="47" t="s">
        <v>187</v>
      </c>
      <c r="E88" s="46" t="s">
        <v>99</v>
      </c>
      <c r="F88" s="77"/>
      <c r="G88" s="16">
        <f>G89</f>
        <v>1526.1</v>
      </c>
      <c r="H88" s="16">
        <f>H89</f>
        <v>0</v>
      </c>
      <c r="I88" s="16">
        <f>I89</f>
        <v>0</v>
      </c>
    </row>
    <row r="89" spans="1:10" x14ac:dyDescent="0.25">
      <c r="A89" s="42" t="s">
        <v>94</v>
      </c>
      <c r="B89" s="47" t="s">
        <v>182</v>
      </c>
      <c r="C89" s="47" t="s">
        <v>56</v>
      </c>
      <c r="D89" s="47" t="s">
        <v>187</v>
      </c>
      <c r="E89" s="46" t="s">
        <v>99</v>
      </c>
      <c r="F89" s="77">
        <v>500</v>
      </c>
      <c r="G89" s="16">
        <v>1526.1</v>
      </c>
      <c r="H89" s="16">
        <v>0</v>
      </c>
      <c r="I89" s="16">
        <v>0</v>
      </c>
    </row>
    <row r="90" spans="1:10" x14ac:dyDescent="0.25">
      <c r="A90" s="42" t="s">
        <v>104</v>
      </c>
      <c r="B90" s="47" t="s">
        <v>182</v>
      </c>
      <c r="C90" s="47" t="s">
        <v>56</v>
      </c>
      <c r="D90" s="47" t="s">
        <v>187</v>
      </c>
      <c r="E90" s="46" t="s">
        <v>100</v>
      </c>
      <c r="F90" s="77"/>
      <c r="G90" s="16">
        <f t="shared" ref="G90:I91" si="13">G91</f>
        <v>0</v>
      </c>
      <c r="H90" s="16">
        <f t="shared" si="13"/>
        <v>162.80000000000001</v>
      </c>
      <c r="I90" s="16">
        <f t="shared" si="13"/>
        <v>169.5</v>
      </c>
    </row>
    <row r="91" spans="1:10" ht="31.5" x14ac:dyDescent="0.25">
      <c r="A91" s="42" t="s">
        <v>105</v>
      </c>
      <c r="B91" s="47" t="s">
        <v>182</v>
      </c>
      <c r="C91" s="47" t="s">
        <v>56</v>
      </c>
      <c r="D91" s="47" t="s">
        <v>187</v>
      </c>
      <c r="E91" s="46" t="s">
        <v>106</v>
      </c>
      <c r="F91" s="77"/>
      <c r="G91" s="16">
        <f t="shared" si="13"/>
        <v>0</v>
      </c>
      <c r="H91" s="16">
        <f t="shared" si="13"/>
        <v>162.80000000000001</v>
      </c>
      <c r="I91" s="16">
        <f t="shared" si="13"/>
        <v>169.5</v>
      </c>
    </row>
    <row r="92" spans="1:10" ht="31.5" x14ac:dyDescent="0.25">
      <c r="A92" s="42" t="s">
        <v>69</v>
      </c>
      <c r="B92" s="47" t="s">
        <v>182</v>
      </c>
      <c r="C92" s="47" t="s">
        <v>56</v>
      </c>
      <c r="D92" s="47" t="s">
        <v>187</v>
      </c>
      <c r="E92" s="46" t="s">
        <v>106</v>
      </c>
      <c r="F92" s="77">
        <v>200</v>
      </c>
      <c r="G92" s="16">
        <f>155.9-155.9</f>
        <v>0</v>
      </c>
      <c r="H92" s="16">
        <v>162.80000000000001</v>
      </c>
      <c r="I92" s="16">
        <v>169.5</v>
      </c>
    </row>
    <row r="93" spans="1:10" ht="31.5" x14ac:dyDescent="0.25">
      <c r="A93" s="42" t="s">
        <v>48</v>
      </c>
      <c r="B93" s="47" t="s">
        <v>182</v>
      </c>
      <c r="C93" s="47" t="s">
        <v>56</v>
      </c>
      <c r="D93" s="47" t="s">
        <v>66</v>
      </c>
      <c r="E93" s="46"/>
      <c r="F93" s="77"/>
      <c r="G93" s="16">
        <f t="shared" ref="G93:I96" si="14">G94</f>
        <v>80</v>
      </c>
      <c r="H93" s="16">
        <f t="shared" si="14"/>
        <v>80</v>
      </c>
      <c r="I93" s="16">
        <f t="shared" si="14"/>
        <v>80</v>
      </c>
    </row>
    <row r="94" spans="1:10" s="66" customFormat="1" ht="31.5" x14ac:dyDescent="0.25">
      <c r="A94" s="42" t="s">
        <v>92</v>
      </c>
      <c r="B94" s="64" t="s">
        <v>182</v>
      </c>
      <c r="C94" s="64" t="s">
        <v>56</v>
      </c>
      <c r="D94" s="64" t="s">
        <v>66</v>
      </c>
      <c r="E94" s="46" t="s">
        <v>96</v>
      </c>
      <c r="F94" s="78"/>
      <c r="G94" s="65">
        <f t="shared" si="14"/>
        <v>80</v>
      </c>
      <c r="H94" s="65">
        <f t="shared" si="14"/>
        <v>80</v>
      </c>
      <c r="I94" s="65">
        <f t="shared" si="14"/>
        <v>80</v>
      </c>
    </row>
    <row r="95" spans="1:10" x14ac:dyDescent="0.25">
      <c r="A95" s="42" t="s">
        <v>177</v>
      </c>
      <c r="B95" s="64" t="s">
        <v>182</v>
      </c>
      <c r="C95" s="64" t="s">
        <v>56</v>
      </c>
      <c r="D95" s="64" t="s">
        <v>66</v>
      </c>
      <c r="E95" s="46" t="s">
        <v>100</v>
      </c>
      <c r="F95" s="77"/>
      <c r="G95" s="16">
        <f t="shared" si="14"/>
        <v>80</v>
      </c>
      <c r="H95" s="16">
        <f t="shared" si="14"/>
        <v>80</v>
      </c>
      <c r="I95" s="16">
        <f t="shared" si="14"/>
        <v>80</v>
      </c>
    </row>
    <row r="96" spans="1:10" ht="17.25" customHeight="1" x14ac:dyDescent="0.25">
      <c r="A96" s="42" t="s">
        <v>107</v>
      </c>
      <c r="B96" s="64" t="s">
        <v>182</v>
      </c>
      <c r="C96" s="64" t="s">
        <v>56</v>
      </c>
      <c r="D96" s="64" t="s">
        <v>66</v>
      </c>
      <c r="E96" s="46" t="s">
        <v>101</v>
      </c>
      <c r="F96" s="77"/>
      <c r="G96" s="16">
        <f t="shared" si="14"/>
        <v>80</v>
      </c>
      <c r="H96" s="16">
        <f t="shared" si="14"/>
        <v>80</v>
      </c>
      <c r="I96" s="16">
        <f t="shared" si="14"/>
        <v>80</v>
      </c>
    </row>
    <row r="97" spans="1:9" ht="31.5" x14ac:dyDescent="0.25">
      <c r="A97" s="42" t="s">
        <v>69</v>
      </c>
      <c r="B97" s="64" t="s">
        <v>182</v>
      </c>
      <c r="C97" s="64" t="s">
        <v>56</v>
      </c>
      <c r="D97" s="64" t="s">
        <v>66</v>
      </c>
      <c r="E97" s="46" t="s">
        <v>101</v>
      </c>
      <c r="F97" s="77">
        <v>200</v>
      </c>
      <c r="G97" s="136">
        <v>80</v>
      </c>
      <c r="H97" s="16">
        <v>80</v>
      </c>
      <c r="I97" s="16">
        <v>80</v>
      </c>
    </row>
    <row r="98" spans="1:9" s="74" customFormat="1" x14ac:dyDescent="0.25">
      <c r="A98" s="71" t="s">
        <v>188</v>
      </c>
      <c r="B98" s="80" t="s">
        <v>182</v>
      </c>
      <c r="C98" s="80" t="s">
        <v>57</v>
      </c>
      <c r="D98" s="80"/>
      <c r="E98" s="72"/>
      <c r="F98" s="81"/>
      <c r="G98" s="85">
        <f>G99</f>
        <v>10152.799999999999</v>
      </c>
      <c r="H98" s="85">
        <f t="shared" ref="H98:I98" si="15">H99</f>
        <v>10655</v>
      </c>
      <c r="I98" s="85">
        <f t="shared" si="15"/>
        <v>11083.9</v>
      </c>
    </row>
    <row r="99" spans="1:9" x14ac:dyDescent="0.25">
      <c r="A99" s="42" t="s">
        <v>49</v>
      </c>
      <c r="B99" s="47" t="s">
        <v>182</v>
      </c>
      <c r="C99" s="47" t="s">
        <v>57</v>
      </c>
      <c r="D99" s="47" t="s">
        <v>65</v>
      </c>
      <c r="E99" s="46"/>
      <c r="F99" s="77"/>
      <c r="G99" s="16">
        <f>G104+G108+G100</f>
        <v>10152.799999999999</v>
      </c>
      <c r="H99" s="16">
        <f t="shared" ref="H99:I99" si="16">H104+H108+H100</f>
        <v>10655</v>
      </c>
      <c r="I99" s="16">
        <f t="shared" si="16"/>
        <v>11083.9</v>
      </c>
    </row>
    <row r="100" spans="1:9" ht="47.25" x14ac:dyDescent="0.25">
      <c r="A100" s="44" t="s">
        <v>70</v>
      </c>
      <c r="B100" s="47" t="s">
        <v>182</v>
      </c>
      <c r="C100" s="47" t="s">
        <v>57</v>
      </c>
      <c r="D100" s="47" t="s">
        <v>65</v>
      </c>
      <c r="E100" s="46" t="s">
        <v>71</v>
      </c>
      <c r="F100" s="77"/>
      <c r="G100" s="16">
        <f t="shared" ref="G100:I102" si="17">G101</f>
        <v>2451.8000000000002</v>
      </c>
      <c r="H100" s="16">
        <f t="shared" si="17"/>
        <v>0</v>
      </c>
      <c r="I100" s="16">
        <f>I101</f>
        <v>0</v>
      </c>
    </row>
    <row r="101" spans="1:9" x14ac:dyDescent="0.25">
      <c r="A101" s="42" t="s">
        <v>86</v>
      </c>
      <c r="B101" s="47" t="s">
        <v>182</v>
      </c>
      <c r="C101" s="47" t="s">
        <v>57</v>
      </c>
      <c r="D101" s="47" t="s">
        <v>65</v>
      </c>
      <c r="E101" s="46" t="s">
        <v>74</v>
      </c>
      <c r="F101" s="77"/>
      <c r="G101" s="16">
        <f>G102</f>
        <v>2451.8000000000002</v>
      </c>
      <c r="H101" s="16">
        <f t="shared" si="17"/>
        <v>0</v>
      </c>
      <c r="I101" s="16">
        <f t="shared" si="17"/>
        <v>0</v>
      </c>
    </row>
    <row r="102" spans="1:9" x14ac:dyDescent="0.25">
      <c r="A102" s="42" t="s">
        <v>89</v>
      </c>
      <c r="B102" s="47" t="s">
        <v>182</v>
      </c>
      <c r="C102" s="47" t="s">
        <v>57</v>
      </c>
      <c r="D102" s="47" t="s">
        <v>65</v>
      </c>
      <c r="E102" s="46" t="s">
        <v>91</v>
      </c>
      <c r="F102" s="77"/>
      <c r="G102" s="16">
        <f t="shared" si="17"/>
        <v>2451.8000000000002</v>
      </c>
      <c r="H102" s="16">
        <f t="shared" si="17"/>
        <v>0</v>
      </c>
      <c r="I102" s="16">
        <f t="shared" si="17"/>
        <v>0</v>
      </c>
    </row>
    <row r="103" spans="1:9" ht="31.5" x14ac:dyDescent="0.25">
      <c r="A103" s="42" t="s">
        <v>69</v>
      </c>
      <c r="B103" s="47" t="s">
        <v>182</v>
      </c>
      <c r="C103" s="47" t="s">
        <v>57</v>
      </c>
      <c r="D103" s="47" t="s">
        <v>65</v>
      </c>
      <c r="E103" s="46" t="s">
        <v>91</v>
      </c>
      <c r="F103" s="77">
        <v>200</v>
      </c>
      <c r="G103" s="113">
        <v>2451.8000000000002</v>
      </c>
      <c r="H103" s="113"/>
      <c r="I103" s="113"/>
    </row>
    <row r="104" spans="1:9" ht="31.5" x14ac:dyDescent="0.25">
      <c r="A104" s="42" t="s">
        <v>92</v>
      </c>
      <c r="B104" s="47" t="s">
        <v>182</v>
      </c>
      <c r="C104" s="47" t="s">
        <v>57</v>
      </c>
      <c r="D104" s="47" t="s">
        <v>65</v>
      </c>
      <c r="E104" s="46" t="s">
        <v>96</v>
      </c>
      <c r="F104" s="77"/>
      <c r="G104" s="16">
        <f t="shared" ref="G104:I106" si="18">G105</f>
        <v>360</v>
      </c>
      <c r="H104" s="16">
        <f t="shared" si="18"/>
        <v>360</v>
      </c>
      <c r="I104" s="16">
        <f t="shared" si="18"/>
        <v>360</v>
      </c>
    </row>
    <row r="105" spans="1:9" x14ac:dyDescent="0.25">
      <c r="A105" s="42" t="s">
        <v>177</v>
      </c>
      <c r="B105" s="47" t="s">
        <v>182</v>
      </c>
      <c r="C105" s="47" t="s">
        <v>57</v>
      </c>
      <c r="D105" s="47" t="s">
        <v>65</v>
      </c>
      <c r="E105" s="46" t="s">
        <v>100</v>
      </c>
      <c r="F105" s="77"/>
      <c r="G105" s="16">
        <f t="shared" si="18"/>
        <v>360</v>
      </c>
      <c r="H105" s="16">
        <f t="shared" si="18"/>
        <v>360</v>
      </c>
      <c r="I105" s="16">
        <f t="shared" si="18"/>
        <v>360</v>
      </c>
    </row>
    <row r="106" spans="1:9" x14ac:dyDescent="0.25">
      <c r="A106" s="42" t="s">
        <v>93</v>
      </c>
      <c r="B106" s="47" t="s">
        <v>182</v>
      </c>
      <c r="C106" s="47" t="s">
        <v>57</v>
      </c>
      <c r="D106" s="47" t="s">
        <v>65</v>
      </c>
      <c r="E106" s="46" t="s">
        <v>108</v>
      </c>
      <c r="F106" s="77"/>
      <c r="G106" s="16">
        <f t="shared" si="18"/>
        <v>360</v>
      </c>
      <c r="H106" s="16">
        <f t="shared" si="18"/>
        <v>360</v>
      </c>
      <c r="I106" s="16">
        <f t="shared" si="18"/>
        <v>360</v>
      </c>
    </row>
    <row r="107" spans="1:9" ht="31.5" x14ac:dyDescent="0.25">
      <c r="A107" s="42" t="s">
        <v>69</v>
      </c>
      <c r="B107" s="47" t="s">
        <v>182</v>
      </c>
      <c r="C107" s="47" t="s">
        <v>57</v>
      </c>
      <c r="D107" s="47" t="s">
        <v>65</v>
      </c>
      <c r="E107" s="46" t="s">
        <v>108</v>
      </c>
      <c r="F107" s="77">
        <v>200</v>
      </c>
      <c r="G107" s="16">
        <v>360</v>
      </c>
      <c r="H107" s="16">
        <v>360</v>
      </c>
      <c r="I107" s="16">
        <v>360</v>
      </c>
    </row>
    <row r="108" spans="1:9" s="66" customFormat="1" ht="33" customHeight="1" x14ac:dyDescent="0.25">
      <c r="A108" s="49" t="s">
        <v>114</v>
      </c>
      <c r="B108" s="64" t="s">
        <v>182</v>
      </c>
      <c r="C108" s="64" t="s">
        <v>57</v>
      </c>
      <c r="D108" s="64" t="s">
        <v>65</v>
      </c>
      <c r="E108" s="58" t="s">
        <v>109</v>
      </c>
      <c r="F108" s="78"/>
      <c r="G108" s="65">
        <f>G109</f>
        <v>7341</v>
      </c>
      <c r="H108" s="65">
        <f>H109</f>
        <v>10295</v>
      </c>
      <c r="I108" s="65">
        <f>I109</f>
        <v>10723.9</v>
      </c>
    </row>
    <row r="109" spans="1:9" ht="31.5" x14ac:dyDescent="0.25">
      <c r="A109" s="49" t="s">
        <v>115</v>
      </c>
      <c r="B109" s="47" t="s">
        <v>182</v>
      </c>
      <c r="C109" s="47" t="s">
        <v>57</v>
      </c>
      <c r="D109" s="47" t="s">
        <v>65</v>
      </c>
      <c r="E109" s="58" t="s">
        <v>110</v>
      </c>
      <c r="F109" s="77"/>
      <c r="G109" s="16">
        <f>G110+G112</f>
        <v>7341</v>
      </c>
      <c r="H109" s="16">
        <f t="shared" ref="H109:I109" si="19">H110+H112</f>
        <v>10295</v>
      </c>
      <c r="I109" s="16">
        <f t="shared" si="19"/>
        <v>10723.9</v>
      </c>
    </row>
    <row r="110" spans="1:9" ht="31.5" x14ac:dyDescent="0.25">
      <c r="A110" s="49" t="s">
        <v>116</v>
      </c>
      <c r="B110" s="47" t="s">
        <v>182</v>
      </c>
      <c r="C110" s="47" t="s">
        <v>57</v>
      </c>
      <c r="D110" s="47" t="s">
        <v>65</v>
      </c>
      <c r="E110" s="58" t="s">
        <v>111</v>
      </c>
      <c r="F110" s="77"/>
      <c r="G110" s="16">
        <f>G111</f>
        <v>4806.2</v>
      </c>
      <c r="H110" s="16">
        <f>H111</f>
        <v>7652.5</v>
      </c>
      <c r="I110" s="16">
        <f>I111</f>
        <v>7973.7</v>
      </c>
    </row>
    <row r="111" spans="1:9" ht="31.5" x14ac:dyDescent="0.25">
      <c r="A111" s="42" t="s">
        <v>69</v>
      </c>
      <c r="B111" s="47" t="s">
        <v>182</v>
      </c>
      <c r="C111" s="47" t="s">
        <v>57</v>
      </c>
      <c r="D111" s="47" t="s">
        <v>65</v>
      </c>
      <c r="E111" s="58" t="s">
        <v>111</v>
      </c>
      <c r="F111" s="77">
        <v>200</v>
      </c>
      <c r="G111" s="16">
        <v>4806.2</v>
      </c>
      <c r="H111" s="16">
        <v>7652.5</v>
      </c>
      <c r="I111" s="16">
        <v>7973.7</v>
      </c>
    </row>
    <row r="112" spans="1:9" x14ac:dyDescent="0.25">
      <c r="A112" s="49" t="s">
        <v>117</v>
      </c>
      <c r="B112" s="47" t="s">
        <v>182</v>
      </c>
      <c r="C112" s="47" t="s">
        <v>57</v>
      </c>
      <c r="D112" s="47" t="s">
        <v>65</v>
      </c>
      <c r="E112" s="58" t="s">
        <v>112</v>
      </c>
      <c r="F112" s="77"/>
      <c r="G112" s="16">
        <f>G113</f>
        <v>2534.8000000000002</v>
      </c>
      <c r="H112" s="16">
        <f>H113</f>
        <v>2642.5</v>
      </c>
      <c r="I112" s="16">
        <f>I113</f>
        <v>2750.2</v>
      </c>
    </row>
    <row r="113" spans="1:9" ht="31.5" x14ac:dyDescent="0.25">
      <c r="A113" s="42" t="s">
        <v>69</v>
      </c>
      <c r="B113" s="47" t="s">
        <v>182</v>
      </c>
      <c r="C113" s="47" t="s">
        <v>57</v>
      </c>
      <c r="D113" s="47" t="s">
        <v>65</v>
      </c>
      <c r="E113" s="58" t="s">
        <v>112</v>
      </c>
      <c r="F113" s="77">
        <v>200</v>
      </c>
      <c r="G113" s="16">
        <v>2534.8000000000002</v>
      </c>
      <c r="H113" s="16">
        <v>2642.5</v>
      </c>
      <c r="I113" s="16">
        <v>2750.2</v>
      </c>
    </row>
    <row r="114" spans="1:9" s="74" customFormat="1" x14ac:dyDescent="0.25">
      <c r="A114" s="71" t="s">
        <v>189</v>
      </c>
      <c r="B114" s="80" t="s">
        <v>182</v>
      </c>
      <c r="C114" s="80" t="s">
        <v>58</v>
      </c>
      <c r="D114" s="80"/>
      <c r="E114" s="72"/>
      <c r="F114" s="81"/>
      <c r="G114" s="82">
        <f>G115</f>
        <v>25073.800000000003</v>
      </c>
      <c r="H114" s="82">
        <f t="shared" ref="H114:I114" si="20">H115</f>
        <v>5844.9</v>
      </c>
      <c r="I114" s="82">
        <f t="shared" si="20"/>
        <v>2101.6</v>
      </c>
    </row>
    <row r="115" spans="1:9" x14ac:dyDescent="0.25">
      <c r="A115" s="42" t="s">
        <v>50</v>
      </c>
      <c r="B115" s="47" t="s">
        <v>182</v>
      </c>
      <c r="C115" s="47" t="s">
        <v>58</v>
      </c>
      <c r="D115" s="47" t="s">
        <v>56</v>
      </c>
      <c r="E115" s="46"/>
      <c r="F115" s="77"/>
      <c r="G115" s="16">
        <f>G116+G130</f>
        <v>25073.800000000003</v>
      </c>
      <c r="H115" s="16">
        <f t="shared" ref="H115:I115" si="21">H116+H130</f>
        <v>5844.9</v>
      </c>
      <c r="I115" s="16">
        <f t="shared" si="21"/>
        <v>2101.6</v>
      </c>
    </row>
    <row r="116" spans="1:9" ht="33" customHeight="1" x14ac:dyDescent="0.25">
      <c r="A116" s="49" t="s">
        <v>114</v>
      </c>
      <c r="B116" s="47" t="s">
        <v>182</v>
      </c>
      <c r="C116" s="47" t="s">
        <v>58</v>
      </c>
      <c r="D116" s="47" t="s">
        <v>56</v>
      </c>
      <c r="E116" s="58" t="s">
        <v>109</v>
      </c>
      <c r="F116" s="77"/>
      <c r="G116" s="16">
        <f>G117+G122</f>
        <v>7033.9</v>
      </c>
      <c r="H116" s="16">
        <f>H117+H122</f>
        <v>5844.9</v>
      </c>
      <c r="I116" s="16">
        <f>I117+I122</f>
        <v>2101.6</v>
      </c>
    </row>
    <row r="117" spans="1:9" x14ac:dyDescent="0.25">
      <c r="A117" s="59" t="s">
        <v>267</v>
      </c>
      <c r="B117" s="47" t="s">
        <v>182</v>
      </c>
      <c r="C117" s="47" t="s">
        <v>58</v>
      </c>
      <c r="D117" s="47" t="s">
        <v>56</v>
      </c>
      <c r="E117" s="46" t="s">
        <v>113</v>
      </c>
      <c r="F117" s="77"/>
      <c r="G117" s="16">
        <f>G118+G120</f>
        <v>4877.8999999999996</v>
      </c>
      <c r="H117" s="16">
        <f t="shared" ref="G117:I120" si="22">H118</f>
        <v>3891.7</v>
      </c>
      <c r="I117" s="16">
        <f t="shared" si="22"/>
        <v>828.7</v>
      </c>
    </row>
    <row r="118" spans="1:9" ht="31.5" x14ac:dyDescent="0.25">
      <c r="A118" s="42" t="s">
        <v>273</v>
      </c>
      <c r="B118" s="47" t="s">
        <v>182</v>
      </c>
      <c r="C118" s="47" t="s">
        <v>58</v>
      </c>
      <c r="D118" s="47" t="s">
        <v>56</v>
      </c>
      <c r="E118" s="46" t="s">
        <v>118</v>
      </c>
      <c r="F118" s="77"/>
      <c r="G118" s="16">
        <f t="shared" si="22"/>
        <v>279.5</v>
      </c>
      <c r="H118" s="16">
        <f t="shared" si="22"/>
        <v>3891.7</v>
      </c>
      <c r="I118" s="16">
        <f t="shared" si="22"/>
        <v>828.7</v>
      </c>
    </row>
    <row r="119" spans="1:9" ht="31.5" x14ac:dyDescent="0.25">
      <c r="A119" s="42" t="s">
        <v>69</v>
      </c>
      <c r="B119" s="47" t="s">
        <v>182</v>
      </c>
      <c r="C119" s="47" t="s">
        <v>58</v>
      </c>
      <c r="D119" s="47" t="s">
        <v>56</v>
      </c>
      <c r="E119" s="46" t="s">
        <v>118</v>
      </c>
      <c r="F119" s="77">
        <v>200</v>
      </c>
      <c r="G119" s="16">
        <v>279.5</v>
      </c>
      <c r="H119" s="16">
        <v>3891.7</v>
      </c>
      <c r="I119" s="16">
        <v>828.7</v>
      </c>
    </row>
    <row r="120" spans="1:9" x14ac:dyDescent="0.25">
      <c r="A120" s="42" t="s">
        <v>269</v>
      </c>
      <c r="B120" s="47" t="s">
        <v>182</v>
      </c>
      <c r="C120" s="47" t="s">
        <v>58</v>
      </c>
      <c r="D120" s="47" t="s">
        <v>56</v>
      </c>
      <c r="E120" s="46" t="s">
        <v>268</v>
      </c>
      <c r="F120" s="77"/>
      <c r="G120" s="16">
        <f t="shared" si="22"/>
        <v>4598.3999999999996</v>
      </c>
      <c r="H120" s="16">
        <f t="shared" si="22"/>
        <v>0</v>
      </c>
      <c r="I120" s="16">
        <f t="shared" si="22"/>
        <v>0</v>
      </c>
    </row>
    <row r="121" spans="1:9" ht="31.5" x14ac:dyDescent="0.25">
      <c r="A121" s="42" t="s">
        <v>69</v>
      </c>
      <c r="B121" s="47" t="s">
        <v>182</v>
      </c>
      <c r="C121" s="47" t="s">
        <v>58</v>
      </c>
      <c r="D121" s="47" t="s">
        <v>56</v>
      </c>
      <c r="E121" s="46" t="s">
        <v>268</v>
      </c>
      <c r="F121" s="77">
        <v>200</v>
      </c>
      <c r="G121" s="16">
        <v>4598.3999999999996</v>
      </c>
      <c r="H121" s="16">
        <v>0</v>
      </c>
      <c r="I121" s="16">
        <v>0</v>
      </c>
    </row>
    <row r="122" spans="1:9" x14ac:dyDescent="0.25">
      <c r="A122" s="42" t="s">
        <v>120</v>
      </c>
      <c r="B122" s="47" t="s">
        <v>182</v>
      </c>
      <c r="C122" s="47" t="s">
        <v>58</v>
      </c>
      <c r="D122" s="47" t="s">
        <v>56</v>
      </c>
      <c r="E122" s="46" t="s">
        <v>119</v>
      </c>
      <c r="F122" s="77"/>
      <c r="G122" s="16">
        <f>G123+G125+G127</f>
        <v>2156</v>
      </c>
      <c r="H122" s="16">
        <f t="shared" ref="H122:I122" si="23">H123+H125+H127</f>
        <v>1953.2</v>
      </c>
      <c r="I122" s="16">
        <f t="shared" si="23"/>
        <v>1272.8999999999999</v>
      </c>
    </row>
    <row r="123" spans="1:9" x14ac:dyDescent="0.25">
      <c r="A123" s="42" t="s">
        <v>123</v>
      </c>
      <c r="B123" s="47" t="s">
        <v>182</v>
      </c>
      <c r="C123" s="47" t="s">
        <v>58</v>
      </c>
      <c r="D123" s="47" t="s">
        <v>56</v>
      </c>
      <c r="E123" s="46" t="s">
        <v>121</v>
      </c>
      <c r="F123" s="77"/>
      <c r="G123" s="16">
        <f>G124</f>
        <v>998.3</v>
      </c>
      <c r="H123" s="16">
        <f>H124</f>
        <v>1058.2</v>
      </c>
      <c r="I123" s="16">
        <f>I124</f>
        <v>1111.0999999999999</v>
      </c>
    </row>
    <row r="124" spans="1:9" ht="31.5" x14ac:dyDescent="0.25">
      <c r="A124" s="42" t="s">
        <v>69</v>
      </c>
      <c r="B124" s="47" t="s">
        <v>182</v>
      </c>
      <c r="C124" s="47" t="s">
        <v>58</v>
      </c>
      <c r="D124" s="47" t="s">
        <v>56</v>
      </c>
      <c r="E124" s="46" t="s">
        <v>121</v>
      </c>
      <c r="F124" s="77">
        <v>200</v>
      </c>
      <c r="G124" s="113">
        <v>998.3</v>
      </c>
      <c r="H124" s="16">
        <v>1058.2</v>
      </c>
      <c r="I124" s="16">
        <v>1111.0999999999999</v>
      </c>
    </row>
    <row r="125" spans="1:9" ht="19.149999999999999" customHeight="1" x14ac:dyDescent="0.25">
      <c r="A125" s="42" t="s">
        <v>124</v>
      </c>
      <c r="B125" s="47" t="s">
        <v>182</v>
      </c>
      <c r="C125" s="47" t="s">
        <v>58</v>
      </c>
      <c r="D125" s="47" t="s">
        <v>56</v>
      </c>
      <c r="E125" s="46" t="s">
        <v>122</v>
      </c>
      <c r="F125" s="77"/>
      <c r="G125" s="16">
        <f>G126</f>
        <v>230.3</v>
      </c>
      <c r="H125" s="16">
        <f>H126</f>
        <v>895</v>
      </c>
      <c r="I125" s="16">
        <f>I126</f>
        <v>161.80000000000001</v>
      </c>
    </row>
    <row r="126" spans="1:9" ht="31.5" x14ac:dyDescent="0.25">
      <c r="A126" s="42" t="s">
        <v>69</v>
      </c>
      <c r="B126" s="47" t="s">
        <v>182</v>
      </c>
      <c r="C126" s="47" t="s">
        <v>58</v>
      </c>
      <c r="D126" s="47" t="s">
        <v>56</v>
      </c>
      <c r="E126" s="46" t="s">
        <v>122</v>
      </c>
      <c r="F126" s="77">
        <v>200</v>
      </c>
      <c r="G126" s="113">
        <f>138.5+91.8</f>
        <v>230.3</v>
      </c>
      <c r="H126" s="16">
        <f>755.2+139.8</f>
        <v>895</v>
      </c>
      <c r="I126" s="16">
        <v>161.80000000000001</v>
      </c>
    </row>
    <row r="127" spans="1:9" ht="64.900000000000006" customHeight="1" x14ac:dyDescent="0.25">
      <c r="A127" s="42" t="s">
        <v>176</v>
      </c>
      <c r="B127" s="47" t="s">
        <v>182</v>
      </c>
      <c r="C127" s="47" t="s">
        <v>58</v>
      </c>
      <c r="D127" s="47" t="s">
        <v>56</v>
      </c>
      <c r="E127" s="46" t="s">
        <v>175</v>
      </c>
      <c r="F127" s="77"/>
      <c r="G127" s="16">
        <f>G128+G129</f>
        <v>927.4</v>
      </c>
      <c r="H127" s="16">
        <f>H128+H129</f>
        <v>0</v>
      </c>
      <c r="I127" s="16">
        <f>I128+I129</f>
        <v>0</v>
      </c>
    </row>
    <row r="128" spans="1:9" ht="64.150000000000006" customHeight="1" x14ac:dyDescent="0.25">
      <c r="A128" s="42" t="s">
        <v>85</v>
      </c>
      <c r="B128" s="47" t="s">
        <v>182</v>
      </c>
      <c r="C128" s="47" t="s">
        <v>58</v>
      </c>
      <c r="D128" s="47" t="s">
        <v>56</v>
      </c>
      <c r="E128" s="46" t="s">
        <v>175</v>
      </c>
      <c r="F128" s="77">
        <v>100</v>
      </c>
      <c r="G128" s="16">
        <v>527.4</v>
      </c>
      <c r="H128" s="16">
        <v>0</v>
      </c>
      <c r="I128" s="16">
        <v>0</v>
      </c>
    </row>
    <row r="129" spans="1:9" ht="31.5" x14ac:dyDescent="0.25">
      <c r="A129" s="42" t="s">
        <v>69</v>
      </c>
      <c r="B129" s="47" t="s">
        <v>182</v>
      </c>
      <c r="C129" s="47" t="s">
        <v>58</v>
      </c>
      <c r="D129" s="47" t="s">
        <v>56</v>
      </c>
      <c r="E129" s="46" t="s">
        <v>175</v>
      </c>
      <c r="F129" s="77">
        <v>200</v>
      </c>
      <c r="G129" s="16">
        <v>400</v>
      </c>
      <c r="H129" s="16">
        <v>0</v>
      </c>
      <c r="I129" s="16">
        <v>0</v>
      </c>
    </row>
    <row r="130" spans="1:9" ht="34.15" customHeight="1" x14ac:dyDescent="0.25">
      <c r="A130" s="42" t="s">
        <v>240</v>
      </c>
      <c r="B130" s="47" t="s">
        <v>182</v>
      </c>
      <c r="C130" s="47" t="s">
        <v>58</v>
      </c>
      <c r="D130" s="47" t="s">
        <v>56</v>
      </c>
      <c r="E130" s="46" t="s">
        <v>241</v>
      </c>
      <c r="F130" s="77"/>
      <c r="G130" s="16">
        <f>G131</f>
        <v>18039.900000000001</v>
      </c>
      <c r="H130" s="16">
        <f>H132</f>
        <v>0</v>
      </c>
      <c r="I130" s="16">
        <f>I132</f>
        <v>0</v>
      </c>
    </row>
    <row r="131" spans="1:9" x14ac:dyDescent="0.25">
      <c r="A131" s="42" t="s">
        <v>247</v>
      </c>
      <c r="B131" s="47" t="s">
        <v>182</v>
      </c>
      <c r="C131" s="47" t="s">
        <v>58</v>
      </c>
      <c r="D131" s="47" t="s">
        <v>56</v>
      </c>
      <c r="E131" s="46" t="s">
        <v>246</v>
      </c>
      <c r="F131" s="77"/>
      <c r="G131" s="16">
        <f t="shared" ref="G131:I132" si="24">G132</f>
        <v>18039.900000000001</v>
      </c>
      <c r="H131" s="16">
        <f t="shared" si="24"/>
        <v>0</v>
      </c>
      <c r="I131" s="16">
        <f t="shared" si="24"/>
        <v>0</v>
      </c>
    </row>
    <row r="132" spans="1:9" x14ac:dyDescent="0.25">
      <c r="A132" s="42" t="s">
        <v>239</v>
      </c>
      <c r="B132" s="47" t="s">
        <v>182</v>
      </c>
      <c r="C132" s="47" t="s">
        <v>58</v>
      </c>
      <c r="D132" s="47" t="s">
        <v>56</v>
      </c>
      <c r="E132" s="46" t="s">
        <v>245</v>
      </c>
      <c r="F132" s="77"/>
      <c r="G132" s="16">
        <f t="shared" si="24"/>
        <v>18039.900000000001</v>
      </c>
      <c r="H132" s="16">
        <f t="shared" si="24"/>
        <v>0</v>
      </c>
      <c r="I132" s="16">
        <f t="shared" si="24"/>
        <v>0</v>
      </c>
    </row>
    <row r="133" spans="1:9" ht="31.5" x14ac:dyDescent="0.25">
      <c r="A133" s="42" t="s">
        <v>69</v>
      </c>
      <c r="B133" s="47" t="s">
        <v>182</v>
      </c>
      <c r="C133" s="47" t="s">
        <v>58</v>
      </c>
      <c r="D133" s="47" t="s">
        <v>56</v>
      </c>
      <c r="E133" s="46" t="s">
        <v>245</v>
      </c>
      <c r="F133" s="77">
        <v>200</v>
      </c>
      <c r="G133" s="113">
        <v>18039.900000000001</v>
      </c>
      <c r="H133" s="113">
        <v>0</v>
      </c>
      <c r="I133" s="113">
        <v>0</v>
      </c>
    </row>
    <row r="134" spans="1:9" s="74" customFormat="1" x14ac:dyDescent="0.25">
      <c r="A134" s="71" t="s">
        <v>190</v>
      </c>
      <c r="B134" s="80" t="s">
        <v>182</v>
      </c>
      <c r="C134" s="80" t="s">
        <v>59</v>
      </c>
      <c r="D134" s="80"/>
      <c r="E134" s="72"/>
      <c r="F134" s="81"/>
      <c r="G134" s="82">
        <f t="shared" ref="G134:I136" si="25">G135</f>
        <v>80</v>
      </c>
      <c r="H134" s="82">
        <f t="shared" si="25"/>
        <v>80</v>
      </c>
      <c r="I134" s="82">
        <f t="shared" si="25"/>
        <v>80</v>
      </c>
    </row>
    <row r="135" spans="1:9" x14ac:dyDescent="0.25">
      <c r="A135" s="42" t="s">
        <v>51</v>
      </c>
      <c r="B135" s="47" t="s">
        <v>182</v>
      </c>
      <c r="C135" s="47" t="s">
        <v>59</v>
      </c>
      <c r="D135" s="47" t="s">
        <v>59</v>
      </c>
      <c r="E135" s="46"/>
      <c r="F135" s="77"/>
      <c r="G135" s="16">
        <f t="shared" si="25"/>
        <v>80</v>
      </c>
      <c r="H135" s="16">
        <f t="shared" si="25"/>
        <v>80</v>
      </c>
      <c r="I135" s="16">
        <f t="shared" si="25"/>
        <v>80</v>
      </c>
    </row>
    <row r="136" spans="1:9" s="66" customFormat="1" ht="31.5" x14ac:dyDescent="0.25">
      <c r="A136" s="42" t="s">
        <v>132</v>
      </c>
      <c r="B136" s="47" t="s">
        <v>182</v>
      </c>
      <c r="C136" s="47" t="s">
        <v>59</v>
      </c>
      <c r="D136" s="47" t="s">
        <v>59</v>
      </c>
      <c r="E136" s="46" t="s">
        <v>125</v>
      </c>
      <c r="F136" s="78"/>
      <c r="G136" s="65">
        <f>G137</f>
        <v>80</v>
      </c>
      <c r="H136" s="65">
        <f t="shared" si="25"/>
        <v>80</v>
      </c>
      <c r="I136" s="65">
        <f t="shared" si="25"/>
        <v>80</v>
      </c>
    </row>
    <row r="137" spans="1:9" ht="31.5" x14ac:dyDescent="0.25">
      <c r="A137" s="42" t="s">
        <v>141</v>
      </c>
      <c r="B137" s="47" t="s">
        <v>182</v>
      </c>
      <c r="C137" s="47" t="s">
        <v>59</v>
      </c>
      <c r="D137" s="47" t="s">
        <v>59</v>
      </c>
      <c r="E137" s="46" t="s">
        <v>130</v>
      </c>
      <c r="F137" s="77"/>
      <c r="G137" s="16">
        <f t="shared" ref="G137:I138" si="26">G138</f>
        <v>80</v>
      </c>
      <c r="H137" s="16">
        <f t="shared" si="26"/>
        <v>80</v>
      </c>
      <c r="I137" s="16">
        <f t="shared" si="26"/>
        <v>80</v>
      </c>
    </row>
    <row r="138" spans="1:9" x14ac:dyDescent="0.25">
      <c r="A138" s="42" t="s">
        <v>142</v>
      </c>
      <c r="B138" s="47" t="s">
        <v>182</v>
      </c>
      <c r="C138" s="47" t="s">
        <v>59</v>
      </c>
      <c r="D138" s="47" t="s">
        <v>59</v>
      </c>
      <c r="E138" s="46" t="s">
        <v>131</v>
      </c>
      <c r="F138" s="77"/>
      <c r="G138" s="16">
        <f t="shared" si="26"/>
        <v>80</v>
      </c>
      <c r="H138" s="16">
        <f t="shared" si="26"/>
        <v>80</v>
      </c>
      <c r="I138" s="16">
        <f t="shared" si="26"/>
        <v>80</v>
      </c>
    </row>
    <row r="139" spans="1:9" ht="31.5" x14ac:dyDescent="0.25">
      <c r="A139" s="42" t="s">
        <v>69</v>
      </c>
      <c r="B139" s="47" t="s">
        <v>182</v>
      </c>
      <c r="C139" s="47" t="s">
        <v>59</v>
      </c>
      <c r="D139" s="47" t="s">
        <v>59</v>
      </c>
      <c r="E139" s="46" t="s">
        <v>131</v>
      </c>
      <c r="F139" s="77">
        <v>200</v>
      </c>
      <c r="G139" s="113">
        <v>80</v>
      </c>
      <c r="H139" s="16">
        <v>80</v>
      </c>
      <c r="I139" s="16">
        <v>80</v>
      </c>
    </row>
    <row r="140" spans="1:9" s="74" customFormat="1" x14ac:dyDescent="0.25">
      <c r="A140" s="71" t="s">
        <v>191</v>
      </c>
      <c r="B140" s="80" t="s">
        <v>182</v>
      </c>
      <c r="C140" s="80" t="s">
        <v>60</v>
      </c>
      <c r="D140" s="80"/>
      <c r="E140" s="72"/>
      <c r="F140" s="81"/>
      <c r="G140" s="82">
        <f t="shared" ref="G140:I141" si="27">G141</f>
        <v>8572.4000000000015</v>
      </c>
      <c r="H140" s="82">
        <f t="shared" si="27"/>
        <v>8794.4000000000015</v>
      </c>
      <c r="I140" s="82">
        <f t="shared" si="27"/>
        <v>8817.1</v>
      </c>
    </row>
    <row r="141" spans="1:9" x14ac:dyDescent="0.25">
      <c r="A141" s="42" t="s">
        <v>52</v>
      </c>
      <c r="B141" s="47" t="s">
        <v>182</v>
      </c>
      <c r="C141" s="47" t="s">
        <v>60</v>
      </c>
      <c r="D141" s="47" t="s">
        <v>54</v>
      </c>
      <c r="E141" s="46"/>
      <c r="F141" s="77"/>
      <c r="G141" s="16">
        <f t="shared" si="27"/>
        <v>8572.4000000000015</v>
      </c>
      <c r="H141" s="16">
        <f t="shared" si="27"/>
        <v>8794.4000000000015</v>
      </c>
      <c r="I141" s="16">
        <f t="shared" si="27"/>
        <v>8817.1</v>
      </c>
    </row>
    <row r="142" spans="1:9" s="66" customFormat="1" ht="31.5" x14ac:dyDescent="0.25">
      <c r="A142" s="42" t="s">
        <v>132</v>
      </c>
      <c r="B142" s="47" t="s">
        <v>182</v>
      </c>
      <c r="C142" s="47" t="s">
        <v>60</v>
      </c>
      <c r="D142" s="47" t="s">
        <v>54</v>
      </c>
      <c r="E142" s="46" t="s">
        <v>125</v>
      </c>
      <c r="F142" s="78"/>
      <c r="G142" s="65">
        <f>G143+G148+G152</f>
        <v>8572.4000000000015</v>
      </c>
      <c r="H142" s="65">
        <f>H143+H148+H152</f>
        <v>8794.4000000000015</v>
      </c>
      <c r="I142" s="65">
        <f>I143+I148+I152</f>
        <v>8817.1</v>
      </c>
    </row>
    <row r="143" spans="1:9" ht="18.75" customHeight="1" x14ac:dyDescent="0.25">
      <c r="A143" s="112" t="s">
        <v>133</v>
      </c>
      <c r="B143" s="47" t="s">
        <v>182</v>
      </c>
      <c r="C143" s="47" t="s">
        <v>60</v>
      </c>
      <c r="D143" s="47" t="s">
        <v>54</v>
      </c>
      <c r="E143" s="46" t="s">
        <v>126</v>
      </c>
      <c r="F143" s="77"/>
      <c r="G143" s="16">
        <f>G144</f>
        <v>7437.2000000000007</v>
      </c>
      <c r="H143" s="16">
        <f>H144</f>
        <v>7437.2000000000007</v>
      </c>
      <c r="I143" s="16">
        <f>I144</f>
        <v>7437.2000000000007</v>
      </c>
    </row>
    <row r="144" spans="1:9" ht="31.5" x14ac:dyDescent="0.25">
      <c r="A144" s="42" t="s">
        <v>83</v>
      </c>
      <c r="B144" s="47" t="s">
        <v>182</v>
      </c>
      <c r="C144" s="47" t="s">
        <v>60</v>
      </c>
      <c r="D144" s="47" t="s">
        <v>54</v>
      </c>
      <c r="E144" s="46" t="s">
        <v>127</v>
      </c>
      <c r="F144" s="77"/>
      <c r="G144" s="16">
        <f>G145+G146+G147</f>
        <v>7437.2000000000007</v>
      </c>
      <c r="H144" s="16">
        <f>H145+H146+H147</f>
        <v>7437.2000000000007</v>
      </c>
      <c r="I144" s="16">
        <f>I145+I146+I147</f>
        <v>7437.2000000000007</v>
      </c>
    </row>
    <row r="145" spans="1:9" ht="63.6" customHeight="1" x14ac:dyDescent="0.25">
      <c r="A145" s="42" t="s">
        <v>85</v>
      </c>
      <c r="B145" s="47" t="s">
        <v>182</v>
      </c>
      <c r="C145" s="47" t="s">
        <v>60</v>
      </c>
      <c r="D145" s="47" t="s">
        <v>54</v>
      </c>
      <c r="E145" s="46" t="s">
        <v>127</v>
      </c>
      <c r="F145" s="77">
        <v>100</v>
      </c>
      <c r="G145" s="16">
        <v>5437.1</v>
      </c>
      <c r="H145" s="16">
        <v>5437.1</v>
      </c>
      <c r="I145" s="16">
        <v>5437.1</v>
      </c>
    </row>
    <row r="146" spans="1:9" ht="31.5" x14ac:dyDescent="0.25">
      <c r="A146" s="42" t="s">
        <v>69</v>
      </c>
      <c r="B146" s="47" t="s">
        <v>182</v>
      </c>
      <c r="C146" s="47" t="s">
        <v>60</v>
      </c>
      <c r="D146" s="47" t="s">
        <v>54</v>
      </c>
      <c r="E146" s="46" t="s">
        <v>127</v>
      </c>
      <c r="F146" s="77">
        <v>200</v>
      </c>
      <c r="G146" s="16">
        <v>2000</v>
      </c>
      <c r="H146" s="16">
        <v>2000</v>
      </c>
      <c r="I146" s="16">
        <v>2000</v>
      </c>
    </row>
    <row r="147" spans="1:9" ht="15.75" customHeight="1" x14ac:dyDescent="0.25">
      <c r="A147" s="42" t="s">
        <v>68</v>
      </c>
      <c r="B147" s="47" t="s">
        <v>182</v>
      </c>
      <c r="C147" s="47" t="s">
        <v>60</v>
      </c>
      <c r="D147" s="47" t="s">
        <v>54</v>
      </c>
      <c r="E147" s="46" t="s">
        <v>127</v>
      </c>
      <c r="F147" s="77">
        <v>800</v>
      </c>
      <c r="G147" s="16">
        <v>0.1</v>
      </c>
      <c r="H147" s="16">
        <v>0.1</v>
      </c>
      <c r="I147" s="16">
        <v>0.1</v>
      </c>
    </row>
    <row r="148" spans="1:9" ht="31.5" x14ac:dyDescent="0.25">
      <c r="A148" s="42" t="s">
        <v>139</v>
      </c>
      <c r="B148" s="47" t="s">
        <v>182</v>
      </c>
      <c r="C148" s="47" t="s">
        <v>60</v>
      </c>
      <c r="D148" s="47" t="s">
        <v>54</v>
      </c>
      <c r="E148" s="46" t="s">
        <v>129</v>
      </c>
      <c r="F148" s="77"/>
      <c r="G148" s="16">
        <f>G149</f>
        <v>723.2</v>
      </c>
      <c r="H148" s="16">
        <f>H149</f>
        <v>927.2</v>
      </c>
      <c r="I148" s="16">
        <f>I149</f>
        <v>932.9</v>
      </c>
    </row>
    <row r="149" spans="1:9" ht="31.5" x14ac:dyDescent="0.25">
      <c r="A149" s="44" t="s">
        <v>83</v>
      </c>
      <c r="B149" s="47" t="s">
        <v>182</v>
      </c>
      <c r="C149" s="47" t="s">
        <v>60</v>
      </c>
      <c r="D149" s="47" t="s">
        <v>54</v>
      </c>
      <c r="E149" s="46" t="s">
        <v>140</v>
      </c>
      <c r="F149" s="77"/>
      <c r="G149" s="16">
        <f>G150+G151</f>
        <v>723.2</v>
      </c>
      <c r="H149" s="16">
        <f>H150+H151</f>
        <v>927.2</v>
      </c>
      <c r="I149" s="16">
        <f>I150+I151</f>
        <v>932.9</v>
      </c>
    </row>
    <row r="150" spans="1:9" ht="64.150000000000006" customHeight="1" x14ac:dyDescent="0.25">
      <c r="A150" s="42" t="s">
        <v>85</v>
      </c>
      <c r="B150" s="47" t="s">
        <v>182</v>
      </c>
      <c r="C150" s="47" t="s">
        <v>60</v>
      </c>
      <c r="D150" s="47" t="s">
        <v>54</v>
      </c>
      <c r="E150" s="46" t="s">
        <v>140</v>
      </c>
      <c r="F150" s="77">
        <v>100</v>
      </c>
      <c r="G150" s="16">
        <v>723.2</v>
      </c>
      <c r="H150" s="16">
        <v>727.2</v>
      </c>
      <c r="I150" s="16">
        <v>732.9</v>
      </c>
    </row>
    <row r="151" spans="1:9" ht="31.5" x14ac:dyDescent="0.25">
      <c r="A151" s="42" t="s">
        <v>69</v>
      </c>
      <c r="B151" s="47" t="s">
        <v>182</v>
      </c>
      <c r="C151" s="47" t="s">
        <v>60</v>
      </c>
      <c r="D151" s="47" t="s">
        <v>54</v>
      </c>
      <c r="E151" s="46" t="s">
        <v>140</v>
      </c>
      <c r="F151" s="77">
        <v>200</v>
      </c>
      <c r="G151" s="16">
        <f>200-200</f>
        <v>0</v>
      </c>
      <c r="H151" s="16">
        <v>200</v>
      </c>
      <c r="I151" s="16">
        <v>200</v>
      </c>
    </row>
    <row r="152" spans="1:9" ht="31.5" x14ac:dyDescent="0.25">
      <c r="A152" s="42" t="s">
        <v>141</v>
      </c>
      <c r="B152" s="47" t="s">
        <v>182</v>
      </c>
      <c r="C152" s="47" t="s">
        <v>60</v>
      </c>
      <c r="D152" s="47" t="s">
        <v>54</v>
      </c>
      <c r="E152" s="46" t="s">
        <v>130</v>
      </c>
      <c r="F152" s="77"/>
      <c r="G152" s="16">
        <f t="shared" ref="G152:I153" si="28">G153</f>
        <v>412</v>
      </c>
      <c r="H152" s="16">
        <f t="shared" si="28"/>
        <v>430</v>
      </c>
      <c r="I152" s="16">
        <f t="shared" si="28"/>
        <v>447</v>
      </c>
    </row>
    <row r="153" spans="1:9" x14ac:dyDescent="0.25">
      <c r="A153" s="42" t="s">
        <v>142</v>
      </c>
      <c r="B153" s="47" t="s">
        <v>182</v>
      </c>
      <c r="C153" s="47" t="s">
        <v>60</v>
      </c>
      <c r="D153" s="47" t="s">
        <v>54</v>
      </c>
      <c r="E153" s="46" t="s">
        <v>131</v>
      </c>
      <c r="F153" s="77"/>
      <c r="G153" s="16">
        <f t="shared" si="28"/>
        <v>412</v>
      </c>
      <c r="H153" s="16">
        <f t="shared" si="28"/>
        <v>430</v>
      </c>
      <c r="I153" s="16">
        <f t="shared" si="28"/>
        <v>447</v>
      </c>
    </row>
    <row r="154" spans="1:9" ht="31.5" x14ac:dyDescent="0.25">
      <c r="A154" s="42" t="s">
        <v>69</v>
      </c>
      <c r="B154" s="47" t="s">
        <v>182</v>
      </c>
      <c r="C154" s="47" t="s">
        <v>60</v>
      </c>
      <c r="D154" s="47" t="s">
        <v>54</v>
      </c>
      <c r="E154" s="46" t="s">
        <v>131</v>
      </c>
      <c r="F154" s="77">
        <v>200</v>
      </c>
      <c r="G154" s="16">
        <v>412</v>
      </c>
      <c r="H154" s="16">
        <v>430</v>
      </c>
      <c r="I154" s="16">
        <v>447</v>
      </c>
    </row>
    <row r="155" spans="1:9" s="74" customFormat="1" x14ac:dyDescent="0.25">
      <c r="A155" s="71" t="s">
        <v>192</v>
      </c>
      <c r="B155" s="80" t="s">
        <v>182</v>
      </c>
      <c r="C155" s="80" t="s">
        <v>61</v>
      </c>
      <c r="D155" s="80"/>
      <c r="E155" s="72"/>
      <c r="F155" s="81"/>
      <c r="G155" s="82">
        <f>G156</f>
        <v>139.4</v>
      </c>
      <c r="H155" s="82">
        <f t="shared" ref="H155:I157" si="29">H156</f>
        <v>145.19999999999999</v>
      </c>
      <c r="I155" s="82">
        <f t="shared" si="29"/>
        <v>151</v>
      </c>
    </row>
    <row r="156" spans="1:9" x14ac:dyDescent="0.25">
      <c r="A156" s="42" t="s">
        <v>53</v>
      </c>
      <c r="B156" s="47" t="s">
        <v>182</v>
      </c>
      <c r="C156" s="47" t="s">
        <v>61</v>
      </c>
      <c r="D156" s="47" t="s">
        <v>54</v>
      </c>
      <c r="E156" s="46"/>
      <c r="F156" s="77"/>
      <c r="G156" s="16">
        <f>G157</f>
        <v>139.4</v>
      </c>
      <c r="H156" s="16">
        <f t="shared" si="29"/>
        <v>145.19999999999999</v>
      </c>
      <c r="I156" s="16">
        <f t="shared" si="29"/>
        <v>151</v>
      </c>
    </row>
    <row r="157" spans="1:9" ht="31.5" x14ac:dyDescent="0.25">
      <c r="A157" s="42" t="s">
        <v>132</v>
      </c>
      <c r="B157" s="47" t="s">
        <v>182</v>
      </c>
      <c r="C157" s="47" t="s">
        <v>61</v>
      </c>
      <c r="D157" s="47" t="s">
        <v>54</v>
      </c>
      <c r="E157" s="46" t="s">
        <v>125</v>
      </c>
      <c r="F157" s="77"/>
      <c r="G157" s="16">
        <f>G158</f>
        <v>139.4</v>
      </c>
      <c r="H157" s="16">
        <f t="shared" si="29"/>
        <v>145.19999999999999</v>
      </c>
      <c r="I157" s="16">
        <f t="shared" si="29"/>
        <v>151</v>
      </c>
    </row>
    <row r="158" spans="1:9" ht="31.5" x14ac:dyDescent="0.25">
      <c r="A158" s="42" t="s">
        <v>141</v>
      </c>
      <c r="B158" s="47" t="s">
        <v>182</v>
      </c>
      <c r="C158" s="47" t="s">
        <v>61</v>
      </c>
      <c r="D158" s="47" t="s">
        <v>54</v>
      </c>
      <c r="E158" s="46" t="s">
        <v>130</v>
      </c>
      <c r="F158" s="77"/>
      <c r="G158" s="16">
        <f t="shared" ref="G158:I159" si="30">G159</f>
        <v>139.4</v>
      </c>
      <c r="H158" s="16">
        <f t="shared" si="30"/>
        <v>145.19999999999999</v>
      </c>
      <c r="I158" s="16">
        <f t="shared" si="30"/>
        <v>151</v>
      </c>
    </row>
    <row r="159" spans="1:9" x14ac:dyDescent="0.25">
      <c r="A159" s="42" t="s">
        <v>142</v>
      </c>
      <c r="B159" s="47" t="s">
        <v>182</v>
      </c>
      <c r="C159" s="47" t="s">
        <v>61</v>
      </c>
      <c r="D159" s="47" t="s">
        <v>54</v>
      </c>
      <c r="E159" s="46" t="s">
        <v>131</v>
      </c>
      <c r="F159" s="77"/>
      <c r="G159" s="16">
        <f t="shared" si="30"/>
        <v>139.4</v>
      </c>
      <c r="H159" s="16">
        <f t="shared" si="30"/>
        <v>145.19999999999999</v>
      </c>
      <c r="I159" s="16">
        <f t="shared" si="30"/>
        <v>151</v>
      </c>
    </row>
    <row r="160" spans="1:9" ht="31.5" x14ac:dyDescent="0.25">
      <c r="A160" s="42" t="s">
        <v>69</v>
      </c>
      <c r="B160" s="47" t="s">
        <v>182</v>
      </c>
      <c r="C160" s="47" t="s">
        <v>61</v>
      </c>
      <c r="D160" s="47" t="s">
        <v>54</v>
      </c>
      <c r="E160" s="46" t="s">
        <v>131</v>
      </c>
      <c r="F160" s="77">
        <v>200</v>
      </c>
      <c r="G160" s="16">
        <v>139.4</v>
      </c>
      <c r="H160" s="16">
        <v>145.19999999999999</v>
      </c>
      <c r="I160" s="16">
        <v>151</v>
      </c>
    </row>
    <row r="161" spans="1:9" x14ac:dyDescent="0.25">
      <c r="A161" s="71" t="s">
        <v>12</v>
      </c>
      <c r="G161" s="16">
        <v>0</v>
      </c>
      <c r="H161" s="121">
        <v>1207.2</v>
      </c>
      <c r="I161" s="121">
        <v>3765.1</v>
      </c>
    </row>
    <row r="163" spans="1:9" ht="75" x14ac:dyDescent="0.3">
      <c r="A163" s="123" t="s">
        <v>227</v>
      </c>
      <c r="B163" s="7"/>
      <c r="F163" s="141" t="s">
        <v>251</v>
      </c>
      <c r="G163" s="141"/>
      <c r="H163" s="141"/>
      <c r="I163" s="141"/>
    </row>
  </sheetData>
  <mergeCells count="15">
    <mergeCell ref="D1:I1"/>
    <mergeCell ref="D2:I2"/>
    <mergeCell ref="D3:I3"/>
    <mergeCell ref="D4:I4"/>
    <mergeCell ref="D6:I6"/>
    <mergeCell ref="E5:I5"/>
    <mergeCell ref="G9:I9"/>
    <mergeCell ref="F163:I163"/>
    <mergeCell ref="A9:A10"/>
    <mergeCell ref="A7:I7"/>
    <mergeCell ref="B9:B10"/>
    <mergeCell ref="C9:C10"/>
    <mergeCell ref="D9:D10"/>
    <mergeCell ref="E9:E10"/>
    <mergeCell ref="F9:F10"/>
  </mergeCells>
  <pageMargins left="0.78740157480314965" right="0.78740157480314965" top="1.1811023622047245" bottom="0.3937007874015748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19" zoomScaleNormal="100" zoomScaleSheetLayoutView="100" workbookViewId="0">
      <selection activeCell="A25" sqref="A25:B25"/>
    </sheetView>
  </sheetViews>
  <sheetFormatPr defaultRowHeight="15.75" x14ac:dyDescent="0.25"/>
  <cols>
    <col min="1" max="1" width="11.25" customWidth="1"/>
    <col min="2" max="2" width="36.625" customWidth="1"/>
    <col min="3" max="5" width="11.75" customWidth="1"/>
  </cols>
  <sheetData>
    <row r="1" spans="1:5" ht="18.75" x14ac:dyDescent="0.3">
      <c r="B1" s="97"/>
      <c r="C1" s="165" t="s">
        <v>228</v>
      </c>
      <c r="D1" s="165"/>
      <c r="E1" s="165"/>
    </row>
    <row r="2" spans="1:5" ht="18.75" x14ac:dyDescent="0.3">
      <c r="B2" s="97"/>
      <c r="C2" s="165" t="s">
        <v>0</v>
      </c>
      <c r="D2" s="165"/>
      <c r="E2" s="165"/>
    </row>
    <row r="3" spans="1:5" ht="18.75" x14ac:dyDescent="0.3">
      <c r="B3" s="97"/>
      <c r="C3" s="165" t="s">
        <v>1</v>
      </c>
      <c r="D3" s="165"/>
      <c r="E3" s="165"/>
    </row>
    <row r="4" spans="1:5" ht="18.75" x14ac:dyDescent="0.3">
      <c r="B4" s="97"/>
      <c r="C4" s="165" t="s">
        <v>2</v>
      </c>
      <c r="D4" s="165"/>
      <c r="E4" s="165"/>
    </row>
    <row r="5" spans="1:5" ht="18.75" x14ac:dyDescent="0.3">
      <c r="B5" s="97"/>
      <c r="C5" s="165" t="s">
        <v>287</v>
      </c>
      <c r="D5" s="165"/>
      <c r="E5" s="165"/>
    </row>
    <row r="6" spans="1:5" ht="18.75" x14ac:dyDescent="0.3">
      <c r="B6" s="97"/>
      <c r="C6" s="97"/>
      <c r="D6" s="97"/>
      <c r="E6" s="97"/>
    </row>
    <row r="7" spans="1:5" ht="81.75" customHeight="1" x14ac:dyDescent="0.3">
      <c r="A7" s="151" t="s">
        <v>286</v>
      </c>
      <c r="B7" s="151"/>
      <c r="C7" s="151"/>
      <c r="D7" s="151"/>
      <c r="E7" s="151"/>
    </row>
    <row r="9" spans="1:5" x14ac:dyDescent="0.25">
      <c r="A9" s="144" t="s">
        <v>9</v>
      </c>
      <c r="B9" s="177"/>
      <c r="C9" s="148" t="s">
        <v>229</v>
      </c>
      <c r="D9" s="149"/>
      <c r="E9" s="150"/>
    </row>
    <row r="10" spans="1:5" x14ac:dyDescent="0.25">
      <c r="A10" s="178"/>
      <c r="B10" s="179"/>
      <c r="C10" s="114" t="s">
        <v>200</v>
      </c>
      <c r="D10" s="114" t="s">
        <v>252</v>
      </c>
      <c r="E10" s="114" t="s">
        <v>255</v>
      </c>
    </row>
    <row r="11" spans="1:5" x14ac:dyDescent="0.25">
      <c r="A11" s="180">
        <v>3</v>
      </c>
      <c r="B11" s="181"/>
      <c r="C11" s="91">
        <v>4</v>
      </c>
      <c r="D11" s="91">
        <v>4</v>
      </c>
      <c r="E11" s="91">
        <v>4</v>
      </c>
    </row>
    <row r="12" spans="1:5" s="116" customFormat="1" ht="29.45" customHeight="1" x14ac:dyDescent="0.25">
      <c r="A12" s="182" t="s">
        <v>230</v>
      </c>
      <c r="B12" s="183"/>
      <c r="C12" s="115">
        <v>0</v>
      </c>
      <c r="D12" s="115">
        <v>0</v>
      </c>
      <c r="E12" s="115">
        <v>0</v>
      </c>
    </row>
    <row r="13" spans="1:5" s="116" customFormat="1" x14ac:dyDescent="0.25">
      <c r="A13" s="172" t="s">
        <v>231</v>
      </c>
      <c r="B13" s="173"/>
      <c r="C13" s="115"/>
      <c r="D13" s="115"/>
      <c r="E13" s="115"/>
    </row>
    <row r="14" spans="1:5" ht="95.25" customHeight="1" x14ac:dyDescent="0.25">
      <c r="A14" s="174" t="s">
        <v>284</v>
      </c>
      <c r="B14" s="175"/>
      <c r="C14" s="140" t="s">
        <v>285</v>
      </c>
      <c r="D14" s="140" t="s">
        <v>285</v>
      </c>
      <c r="E14" s="140" t="s">
        <v>285</v>
      </c>
    </row>
    <row r="15" spans="1:5" s="116" customFormat="1" ht="66.75" customHeight="1" x14ac:dyDescent="0.25">
      <c r="A15" s="172" t="s">
        <v>283</v>
      </c>
      <c r="B15" s="173"/>
      <c r="C15" s="139" t="s">
        <v>285</v>
      </c>
      <c r="D15" s="139" t="s">
        <v>285</v>
      </c>
      <c r="E15" s="139" t="s">
        <v>285</v>
      </c>
    </row>
    <row r="16" spans="1:5" ht="35.25" customHeight="1" x14ac:dyDescent="0.25">
      <c r="A16" s="174" t="s">
        <v>277</v>
      </c>
      <c r="B16" s="175"/>
      <c r="C16" s="83">
        <v>0</v>
      </c>
      <c r="D16" s="83">
        <v>0</v>
      </c>
      <c r="E16" s="83">
        <v>0</v>
      </c>
    </row>
    <row r="17" spans="1:5" s="116" customFormat="1" ht="29.45" customHeight="1" x14ac:dyDescent="0.25">
      <c r="A17" s="172" t="s">
        <v>276</v>
      </c>
      <c r="B17" s="173"/>
      <c r="C17" s="139" t="s">
        <v>285</v>
      </c>
      <c r="D17" s="139" t="s">
        <v>285</v>
      </c>
      <c r="E17" s="139" t="s">
        <v>285</v>
      </c>
    </row>
    <row r="18" spans="1:5" s="116" customFormat="1" ht="18.75" customHeight="1" x14ac:dyDescent="0.25">
      <c r="A18" s="172" t="s">
        <v>231</v>
      </c>
      <c r="B18" s="173"/>
      <c r="C18" s="139"/>
      <c r="D18" s="139"/>
      <c r="E18" s="139"/>
    </row>
    <row r="19" spans="1:5" ht="96.75" customHeight="1" x14ac:dyDescent="0.25">
      <c r="A19" s="174" t="s">
        <v>278</v>
      </c>
      <c r="B19" s="175"/>
      <c r="C19" s="140" t="s">
        <v>285</v>
      </c>
      <c r="D19" s="140" t="s">
        <v>285</v>
      </c>
      <c r="E19" s="140" t="s">
        <v>285</v>
      </c>
    </row>
    <row r="20" spans="1:5" s="116" customFormat="1" ht="145.5" customHeight="1" x14ac:dyDescent="0.25">
      <c r="A20" s="172" t="s">
        <v>279</v>
      </c>
      <c r="B20" s="173"/>
      <c r="C20" s="139" t="s">
        <v>285</v>
      </c>
      <c r="D20" s="139" t="str">
        <f>D22</f>
        <v>-</v>
      </c>
      <c r="E20" s="139" t="str">
        <f>E22</f>
        <v>-</v>
      </c>
    </row>
    <row r="21" spans="1:5" s="116" customFormat="1" ht="156.75" customHeight="1" x14ac:dyDescent="0.25">
      <c r="A21" s="172" t="s">
        <v>280</v>
      </c>
      <c r="B21" s="173"/>
      <c r="C21" s="139" t="s">
        <v>285</v>
      </c>
      <c r="D21" s="139" t="s">
        <v>285</v>
      </c>
      <c r="E21" s="139" t="s">
        <v>285</v>
      </c>
    </row>
    <row r="22" spans="1:5" ht="130.5" customHeight="1" x14ac:dyDescent="0.25">
      <c r="A22" s="174" t="s">
        <v>281</v>
      </c>
      <c r="B22" s="175"/>
      <c r="C22" s="83" t="s">
        <v>285</v>
      </c>
      <c r="D22" s="83" t="s">
        <v>285</v>
      </c>
      <c r="E22" s="83" t="s">
        <v>285</v>
      </c>
    </row>
    <row r="23" spans="1:5" ht="111.75" customHeight="1" x14ac:dyDescent="0.25">
      <c r="A23" s="174" t="s">
        <v>282</v>
      </c>
      <c r="B23" s="175"/>
      <c r="C23" s="83" t="s">
        <v>285</v>
      </c>
      <c r="D23" s="83" t="s">
        <v>285</v>
      </c>
      <c r="E23" s="83" t="s">
        <v>285</v>
      </c>
    </row>
    <row r="24" spans="1:5" x14ac:dyDescent="0.25">
      <c r="A24" s="93"/>
      <c r="B24" s="176"/>
      <c r="C24" s="176"/>
      <c r="D24" s="176"/>
      <c r="E24" s="16"/>
    </row>
    <row r="25" spans="1:5" ht="73.5" customHeight="1" x14ac:dyDescent="0.3">
      <c r="A25" s="142" t="s">
        <v>257</v>
      </c>
      <c r="B25" s="142"/>
      <c r="C25" s="117"/>
      <c r="E25" s="131" t="s">
        <v>251</v>
      </c>
    </row>
  </sheetData>
  <mergeCells count="23">
    <mergeCell ref="B24:D24"/>
    <mergeCell ref="C1:E1"/>
    <mergeCell ref="A25:B25"/>
    <mergeCell ref="A7:E7"/>
    <mergeCell ref="A9:B10"/>
    <mergeCell ref="C9:E9"/>
    <mergeCell ref="A11:B11"/>
    <mergeCell ref="A17:B17"/>
    <mergeCell ref="A18:B18"/>
    <mergeCell ref="A23:B23"/>
    <mergeCell ref="A12:B12"/>
    <mergeCell ref="A13:B13"/>
    <mergeCell ref="A14:B14"/>
    <mergeCell ref="A15:B15"/>
    <mergeCell ref="A16:B16"/>
    <mergeCell ref="A19:B19"/>
    <mergeCell ref="C2:E2"/>
    <mergeCell ref="A21:B21"/>
    <mergeCell ref="A20:B20"/>
    <mergeCell ref="A22:B22"/>
    <mergeCell ref="C5:E5"/>
    <mergeCell ref="C4:E4"/>
    <mergeCell ref="C3:E3"/>
  </mergeCells>
  <pageMargins left="1.1811023622047245" right="0.39370078740157483" top="0.78740157480314965" bottom="0.78740157480314965" header="0" footer="0"/>
  <pageSetup paperSize="9" scale="95" orientation="portrait" r:id="rId1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Прил 6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2023-12-27T07:36:09Z</cp:lastPrinted>
  <dcterms:created xsi:type="dcterms:W3CDTF">2020-11-05T05:33:34Z</dcterms:created>
  <dcterms:modified xsi:type="dcterms:W3CDTF">2023-12-28T05:25:11Z</dcterms:modified>
</cp:coreProperties>
</file>