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0" windowWidth="23040" windowHeight="8130" activeTab="3"/>
  </bookViews>
  <sheets>
    <sheet name="Прил 3" sheetId="11" r:id="rId1"/>
    <sheet name="Прил 7" sheetId="6" r:id="rId2"/>
    <sheet name="Прил 9" sheetId="10" r:id="rId3"/>
    <sheet name="Прил 11" sheetId="9" r:id="rId4"/>
    <sheet name="Прил 13" sheetId="12" r:id="rId5"/>
  </sheets>
  <definedNames>
    <definedName name="_xlnm.Print_Area" localSheetId="3">'Прил 11'!$A$1:$G$203</definedName>
    <definedName name="_xlnm.Print_Area" localSheetId="4">'Прил 13'!$A$1:$E$30</definedName>
    <definedName name="_xlnm.Print_Area" localSheetId="0">'Прил 3'!$A$1:$D$52</definedName>
    <definedName name="_xlnm.Print_Area" localSheetId="1">'Прил 7'!$A$1:$D$69</definedName>
    <definedName name="_xlnm.Print_Area" localSheetId="2">'Прил 9'!$A$1:$D$141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0" l="1"/>
  <c r="G157" i="9"/>
  <c r="G151" i="9"/>
  <c r="G150" i="9" s="1"/>
  <c r="D92" i="10"/>
  <c r="D91" i="10"/>
  <c r="G154" i="9"/>
  <c r="D93" i="10"/>
  <c r="D59" i="6" l="1"/>
  <c r="D51" i="6"/>
  <c r="D29" i="6"/>
  <c r="G58" i="9"/>
  <c r="D97" i="10"/>
  <c r="G156" i="9"/>
  <c r="G59" i="9"/>
  <c r="D26" i="10"/>
  <c r="D25" i="10"/>
  <c r="G152" i="9"/>
  <c r="G144" i="9"/>
  <c r="G177" i="9"/>
  <c r="G172" i="9"/>
  <c r="D68" i="10"/>
  <c r="D87" i="10"/>
  <c r="D78" i="10"/>
  <c r="G139" i="9" l="1"/>
  <c r="G146" i="9"/>
  <c r="G142" i="9"/>
  <c r="G116" i="9"/>
  <c r="G114" i="9"/>
  <c r="G118" i="9"/>
  <c r="G180" i="9"/>
  <c r="G135" i="9"/>
  <c r="G62" i="9"/>
  <c r="G53" i="9"/>
  <c r="G79" i="9"/>
  <c r="G76" i="9"/>
  <c r="D49" i="10"/>
  <c r="D53" i="10"/>
  <c r="D90" i="10"/>
  <c r="D32" i="10"/>
  <c r="D135" i="10" l="1"/>
  <c r="D56" i="10"/>
  <c r="D70" i="10"/>
  <c r="D66" i="10"/>
  <c r="D51" i="10"/>
  <c r="D30" i="10"/>
  <c r="D29" i="10"/>
  <c r="D20" i="10"/>
  <c r="D130" i="10"/>
  <c r="D32" i="11" l="1"/>
  <c r="D34" i="11"/>
  <c r="D28" i="11"/>
  <c r="D22" i="11"/>
  <c r="G190" i="9" l="1"/>
  <c r="G149" i="9"/>
  <c r="G198" i="9"/>
  <c r="G165" i="9"/>
  <c r="G193" i="9"/>
  <c r="G185" i="9"/>
  <c r="G184" i="9" s="1"/>
  <c r="G183" i="9" s="1"/>
  <c r="D57" i="10"/>
  <c r="D65" i="6" l="1"/>
  <c r="D63" i="6"/>
  <c r="D55" i="6"/>
  <c r="D30" i="11"/>
  <c r="D16" i="11" s="1"/>
  <c r="D73" i="10"/>
  <c r="D83" i="10"/>
  <c r="E26" i="12" l="1"/>
  <c r="E25" i="12"/>
  <c r="E24" i="12" s="1"/>
  <c r="E22" i="12"/>
  <c r="E21" i="12" s="1"/>
  <c r="E20" i="12" s="1"/>
  <c r="E19" i="12" l="1"/>
  <c r="E17" i="12" s="1"/>
  <c r="D48" i="11"/>
  <c r="D40" i="11" l="1"/>
  <c r="D38" i="11" s="1"/>
  <c r="D50" i="11"/>
  <c r="G147" i="9" l="1"/>
  <c r="G77" i="9" l="1"/>
  <c r="D133" i="10"/>
  <c r="D55" i="10" l="1"/>
  <c r="G128" i="9"/>
  <c r="G127" i="9" s="1"/>
  <c r="G126" i="9" s="1"/>
  <c r="G125" i="9" s="1"/>
  <c r="D47" i="6"/>
  <c r="G197" i="9" l="1"/>
  <c r="D61" i="6" l="1"/>
  <c r="D116" i="10"/>
  <c r="D59" i="10"/>
  <c r="D54" i="10" s="1"/>
  <c r="G199" i="9"/>
  <c r="G196" i="9" l="1"/>
  <c r="G195" i="9" s="1"/>
  <c r="G194" i="9" s="1"/>
  <c r="G75" i="9"/>
  <c r="G74" i="9" s="1"/>
  <c r="D129" i="10"/>
  <c r="D48" i="10"/>
  <c r="D41" i="6" l="1"/>
  <c r="D19" i="6"/>
  <c r="G192" i="9" l="1"/>
  <c r="G191" i="9" s="1"/>
  <c r="G189" i="9"/>
  <c r="G188" i="9" s="1"/>
  <c r="G179" i="9"/>
  <c r="G178" i="9" s="1"/>
  <c r="G175" i="9"/>
  <c r="G174" i="9" s="1"/>
  <c r="G170" i="9"/>
  <c r="G169" i="9" s="1"/>
  <c r="G164" i="9"/>
  <c r="G163" i="9" s="1"/>
  <c r="G161" i="9"/>
  <c r="G160" i="9" s="1"/>
  <c r="G155" i="9"/>
  <c r="G145" i="9"/>
  <c r="G143" i="9"/>
  <c r="G141" i="9"/>
  <c r="G138" i="9"/>
  <c r="G137" i="9" s="1"/>
  <c r="G134" i="9"/>
  <c r="G133" i="9" s="1"/>
  <c r="G132" i="9" s="1"/>
  <c r="G122" i="9"/>
  <c r="G121" i="9" s="1"/>
  <c r="G120" i="9" s="1"/>
  <c r="G119" i="9" s="1"/>
  <c r="G117" i="9"/>
  <c r="G115" i="9"/>
  <c r="G113" i="9"/>
  <c r="G109" i="9"/>
  <c r="G108" i="9" s="1"/>
  <c r="G107" i="9" s="1"/>
  <c r="G103" i="9"/>
  <c r="G102" i="9" s="1"/>
  <c r="G101" i="9" s="1"/>
  <c r="G100" i="9" s="1"/>
  <c r="G98" i="9"/>
  <c r="G97" i="9" s="1"/>
  <c r="G95" i="9"/>
  <c r="G93" i="9"/>
  <c r="G87" i="9"/>
  <c r="G85" i="9"/>
  <c r="G67" i="9"/>
  <c r="G66" i="9" s="1"/>
  <c r="G65" i="9" s="1"/>
  <c r="G63" i="9"/>
  <c r="G61" i="9"/>
  <c r="G56" i="9"/>
  <c r="G55" i="9" s="1"/>
  <c r="G52" i="9"/>
  <c r="G51" i="9" s="1"/>
  <c r="G72" i="9"/>
  <c r="G71" i="9" s="1"/>
  <c r="G70" i="9" s="1"/>
  <c r="G47" i="9"/>
  <c r="G46" i="9" s="1"/>
  <c r="G45" i="9" s="1"/>
  <c r="G43" i="9"/>
  <c r="G42" i="9" s="1"/>
  <c r="G40" i="9"/>
  <c r="G39" i="9" s="1"/>
  <c r="G37" i="9"/>
  <c r="G36" i="9" s="1"/>
  <c r="G32" i="9"/>
  <c r="G31" i="9" s="1"/>
  <c r="G30" i="9" s="1"/>
  <c r="G28" i="9"/>
  <c r="G27" i="9" s="1"/>
  <c r="G26" i="9" s="1"/>
  <c r="G23" i="9"/>
  <c r="G22" i="9"/>
  <c r="G21" i="9" s="1"/>
  <c r="G20" i="9" s="1"/>
  <c r="G92" i="9" l="1"/>
  <c r="G91" i="9" s="1"/>
  <c r="G90" i="9" s="1"/>
  <c r="G89" i="9" s="1"/>
  <c r="G187" i="9"/>
  <c r="G60" i="9"/>
  <c r="G50" i="9" s="1"/>
  <c r="G49" i="9" s="1"/>
  <c r="G112" i="9"/>
  <c r="G111" i="9" s="1"/>
  <c r="G106" i="9" s="1"/>
  <c r="G105" i="9" s="1"/>
  <c r="G25" i="9"/>
  <c r="G84" i="9"/>
  <c r="G83" i="9" s="1"/>
  <c r="G82" i="9" s="1"/>
  <c r="G81" i="9" s="1"/>
  <c r="G159" i="9"/>
  <c r="G158" i="9" s="1"/>
  <c r="G140" i="9"/>
  <c r="G136" i="9" s="1"/>
  <c r="G35" i="9"/>
  <c r="G34" i="9" s="1"/>
  <c r="G168" i="9"/>
  <c r="G167" i="9" s="1"/>
  <c r="G166" i="9" s="1"/>
  <c r="D71" i="10"/>
  <c r="G131" i="9" l="1"/>
  <c r="G124" i="9" s="1"/>
  <c r="G19" i="9"/>
  <c r="G182" i="9"/>
  <c r="G181" i="9" s="1"/>
  <c r="G18" i="9" l="1"/>
  <c r="G17" i="9" s="1"/>
  <c r="D126" i="10"/>
  <c r="D125" i="10" s="1"/>
  <c r="D123" i="10"/>
  <c r="D122" i="10" s="1"/>
  <c r="D120" i="10"/>
  <c r="D119" i="10" s="1"/>
  <c r="D131" i="10"/>
  <c r="D128" i="10" s="1"/>
  <c r="D107" i="10"/>
  <c r="D106" i="10" s="1"/>
  <c r="D114" i="10"/>
  <c r="D111" i="10"/>
  <c r="D110" i="10" s="1"/>
  <c r="D104" i="10"/>
  <c r="D103" i="10" s="1"/>
  <c r="D101" i="10"/>
  <c r="D100" i="10" s="1"/>
  <c r="D96" i="10"/>
  <c r="D85" i="10"/>
  <c r="D84" i="10" s="1"/>
  <c r="D89" i="10"/>
  <c r="D88" i="10" s="1"/>
  <c r="D81" i="10"/>
  <c r="D80" i="10" s="1"/>
  <c r="D76" i="10"/>
  <c r="D75" i="10" s="1"/>
  <c r="D69" i="10"/>
  <c r="D67" i="10"/>
  <c r="D65" i="10"/>
  <c r="D50" i="10"/>
  <c r="D62" i="10"/>
  <c r="D61" i="10" s="1"/>
  <c r="D52" i="10"/>
  <c r="D44" i="10"/>
  <c r="D42" i="10"/>
  <c r="D40" i="10"/>
  <c r="D37" i="10"/>
  <c r="D35" i="10"/>
  <c r="D28" i="10"/>
  <c r="D23" i="10"/>
  <c r="D22" i="10" s="1"/>
  <c r="D19" i="10"/>
  <c r="D18" i="10" s="1"/>
  <c r="D95" i="10" l="1"/>
  <c r="D99" i="10"/>
  <c r="D34" i="10"/>
  <c r="D47" i="10"/>
  <c r="D113" i="10"/>
  <c r="D109" i="10" s="1"/>
  <c r="D118" i="10"/>
  <c r="D64" i="10"/>
  <c r="D74" i="10"/>
  <c r="D39" i="10"/>
  <c r="D27" i="10"/>
  <c r="D17" i="10" s="1"/>
  <c r="D137" i="10" l="1"/>
  <c r="D33" i="10"/>
  <c r="D46" i="10"/>
  <c r="D57" i="6"/>
  <c r="D53" i="6"/>
  <c r="D35" i="6"/>
  <c r="D31" i="6"/>
  <c r="D138" i="10" l="1"/>
  <c r="D17" i="6"/>
</calcChain>
</file>

<file path=xl/sharedStrings.xml><?xml version="1.0" encoding="utf-8"?>
<sst xmlns="http://schemas.openxmlformats.org/spreadsheetml/2006/main" count="1363" uniqueCount="318">
  <si>
    <t>к решению Совета</t>
  </si>
  <si>
    <t>Ивановского сельского поселения</t>
  </si>
  <si>
    <t>Красноармейского района</t>
  </si>
  <si>
    <t>Начальник финансового отдела, главный бухгалтер администрации Ивановского сельского поселения Красноармейского района</t>
  </si>
  <si>
    <t>Н. В. Белик</t>
  </si>
  <si>
    <t>Наименование</t>
  </si>
  <si>
    <t>Сумма, тыс.рублей</t>
  </si>
  <si>
    <t>Сумма, тыс. рублей</t>
  </si>
  <si>
    <t>Объем и распределение бюджетных ассигнований бюджета Ивановского сельского поселения Красноармейского района по разделам и подразделам классификации расходов бюджетов на 2021 год</t>
  </si>
  <si>
    <t>Наименование раздела, подраздела</t>
  </si>
  <si>
    <t>Код классификации расходов бюджета</t>
  </si>
  <si>
    <t>раздел</t>
  </si>
  <si>
    <t>подраздел</t>
  </si>
  <si>
    <t>целевая статья</t>
  </si>
  <si>
    <t>вид расходов</t>
  </si>
  <si>
    <t xml:space="preserve">Наименование </t>
  </si>
  <si>
    <t>группа видов расхода</t>
  </si>
  <si>
    <t>ГРБС</t>
  </si>
  <si>
    <t>Итого по муниципальным программам</t>
  </si>
  <si>
    <t>Итого по непрограммным направлениям деятельности</t>
  </si>
  <si>
    <t>Х</t>
  </si>
  <si>
    <t>Всего расходов</t>
  </si>
  <si>
    <t xml:space="preserve">          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</si>
  <si>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</si>
  <si>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</si>
  <si>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</si>
  <si>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</si>
  <si>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</si>
  <si>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</si>
  <si>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</si>
  <si>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</si>
  <si>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</si>
  <si>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</si>
  <si>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</si>
  <si>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1. Общегосударственные вопросы</t>
  </si>
  <si>
    <t>2. Национальная оборона</t>
  </si>
  <si>
    <t>3. Национальная безопасность и правоохранительная деятельность</t>
  </si>
  <si>
    <t>4. Национальная экономика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</si>
  <si>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</si>
  <si>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</si>
  <si>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</si>
  <si>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</si>
  <si>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</si>
  <si>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</si>
  <si>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</si>
  <si>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</si>
  <si>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</si>
  <si>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</si>
  <si>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</si>
  <si>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</si>
  <si>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</si>
  <si>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5. Жилищно-коммунальное хозяйство</t>
  </si>
  <si>
    <t>6. Образование</t>
  </si>
  <si>
    <t>7. Культура, кинематография</t>
  </si>
  <si>
    <t>8. Физическая культура и спорт</t>
  </si>
  <si>
    <t>Социальное обеспечение и иные выплаты населению</t>
  </si>
  <si>
    <t>Иные бюджетные ассигнования</t>
  </si>
  <si>
    <t>Материально-техническое оснащение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</si>
  <si>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</si>
  <si>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</si>
  <si>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</si>
  <si>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</si>
  <si>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</si>
  <si>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</si>
  <si>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</si>
  <si>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</si>
  <si>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</si>
  <si>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</si>
  <si>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</si>
  <si>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</si>
  <si>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</si>
  <si>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</si>
  <si>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</si>
  <si>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</si>
  <si>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</si>
  <si>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</si>
  <si>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</si>
  <si>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</si>
  <si>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</si>
  <si>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</si>
  <si>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</si>
  <si>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</si>
  <si>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</si>
  <si>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</si>
  <si>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</si>
  <si>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</si>
  <si>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</si>
  <si>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</si>
  <si>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</si>
  <si>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</si>
  <si>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</si>
  <si>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</si>
  <si>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</si>
  <si>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</si>
  <si>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</si>
  <si>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</si>
  <si>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</si>
  <si>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</si>
  <si>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</si>
  <si>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</si>
  <si>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</si>
  <si>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</si>
  <si>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</si>
  <si>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Капитальный ремонт и ремонт автомобильных дорог общего пользования местного значения</t>
  </si>
  <si>
    <t>03 0 01 S2440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</si>
  <si>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</si>
  <si>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</si>
  <si>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</si>
  <si>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</si>
  <si>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</si>
  <si>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</si>
  <si>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</si>
  <si>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</si>
  <si>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</si>
  <si>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</si>
  <si>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</si>
  <si>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</si>
  <si>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</si>
  <si>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</si>
  <si>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</si>
  <si>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</si>
  <si>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</si>
  <si>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</si>
  <si>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</si>
  <si>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</si>
  <si>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</si>
  <si>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</si>
  <si>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</si>
  <si>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</si>
  <si>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</si>
  <si>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</si>
  <si>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</si>
  <si>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</si>
  <si>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</si>
  <si>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</si>
  <si>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</si>
  <si>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</si>
  <si>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</si>
  <si>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</si>
  <si>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</si>
  <si>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</si>
  <si>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</si>
  <si>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</si>
  <si>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05 0 00 00000</t>
  </si>
  <si>
    <t>05 0 02 00000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</si>
  <si>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</si>
  <si>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Благоустройство дворовых территорий поселения</t>
  </si>
  <si>
    <t>05 0 02 10260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</si>
  <si>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</si>
  <si>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</si>
  <si>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</si>
  <si>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</si>
  <si>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</si>
  <si>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</si>
  <si>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</si>
  <si>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</si>
  <si>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</si>
  <si>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</si>
  <si>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</si>
  <si>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</si>
  <si>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</si>
  <si>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</si>
  <si>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</si>
  <si>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</si>
  <si>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</si>
  <si>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</si>
  <si>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</si>
  <si>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</si>
  <si>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</si>
  <si>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</si>
  <si>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</si>
  <si>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</si>
  <si>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</si>
  <si>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</si>
  <si>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</si>
  <si>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</si>
  <si>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</si>
  <si>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</si>
  <si>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</si>
  <si>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</si>
  <si>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Финансовое управление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</si>
  <si>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внутреннему муниципальному финансовому контролю</t>
  </si>
  <si>
    <t>Всего:</t>
  </si>
  <si>
    <t>73 3 00 00000</t>
  </si>
  <si>
    <t>73 3 00 20600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</si>
  <si>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</si>
  <si>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</si>
  <si>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Объем и распределение бюджетных ассигнований бюджета Ивановского сельского поселения Красноармейского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</si>
  <si>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Обеспечение общественного порядка и безопасности</t>
  </si>
  <si>
    <t xml:space="preserve">Благоустройство дворовой территории многоквартирных домов </t>
  </si>
  <si>
    <t>Осуществление полномочий по муниципальному финансовому контролю</t>
  </si>
  <si>
    <t xml:space="preserve">Всего 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</si>
  <si>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</si>
  <si>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</si>
  <si>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</si>
  <si>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</si>
  <si>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</si>
  <si>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</si>
  <si>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</si>
  <si>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</si>
  <si>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</si>
  <si>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</si>
  <si>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</si>
  <si>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</si>
  <si>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</si>
  <si>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</si>
  <si>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</si>
  <si>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</si>
  <si>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</si>
  <si>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</si>
  <si>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</si>
  <si>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</si>
  <si>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</si>
  <si>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</si>
  <si>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</si>
  <si>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</si>
  <si>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</si>
  <si>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</si>
  <si>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</si>
  <si>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Ведомственная структура расходов бюджета Ивановского сельского поселения Красноармейского района на 2021 год</t>
  </si>
  <si>
    <t>под-раздел</t>
  </si>
  <si>
    <t>03 0 02 S1100</t>
  </si>
  <si>
    <t>Cтроительство многофункциональных спортивно-игровых площадок</t>
  </si>
  <si>
    <t>Капитальные вложения в объекты государственной (муниципальной) собственности</t>
  </si>
  <si>
    <t>400</t>
  </si>
  <si>
    <t>Массовый спорт</t>
  </si>
  <si>
    <t>Муниципальная программа Ивановского сельского поселения Красноармейского района «Социально-культурное развитие»</t>
  </si>
  <si>
    <t>"Приложение № 7</t>
  </si>
  <si>
    <t>от 18.12.2020г. № 12/4"</t>
  </si>
  <si>
    <t>Приложение № 3</t>
  </si>
  <si>
    <t>"Приложение № 9</t>
  </si>
  <si>
    <t>"Приложение № 11</t>
  </si>
  <si>
    <t>Коммунальное хозяйство</t>
  </si>
  <si>
    <t>Коммунальное  хозяйство</t>
  </si>
  <si>
    <t>99 0 00 10080</t>
  </si>
  <si>
    <t>Поддержка граждан (семей), оказавшихся в трудной жизненной ситуации</t>
  </si>
  <si>
    <t>Приложение № 1</t>
  </si>
  <si>
    <t>"Приложение № 3</t>
  </si>
  <si>
    <t>от 18.12.2020г. №12/4"</t>
  </si>
  <si>
    <t>Объем поступлений доходов в бюджет Ивановского сельского поселения Красноармейского района по кодам классификации доходов на 2021 год</t>
  </si>
  <si>
    <t>Код вида и подвида классификации доходов бюджетов</t>
  </si>
  <si>
    <t>Наименование кода классификации доходов бюджетов</t>
  </si>
  <si>
    <t>Сумма,             тыс. рублей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</si>
  <si>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</si>
  <si>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</si>
  <si>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</si>
  <si>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</si>
  <si>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1 03 02230 01 0000 110             1 03 02240 01 0000 110                    1 03 02250 01 0000 110                   1 03 02260 01 0000 110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</si>
  <si>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</si>
  <si>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1 05 03000 01 0000110</t>
  </si>
  <si>
    <t>Единый сельскохозяйственный налог</t>
  </si>
  <si>
    <t>1 06 01000 10 0000 110</t>
  </si>
  <si>
    <t>Налог на имущество физических лиц</t>
  </si>
  <si>
    <t>1 06 06000 10 0000 110</t>
  </si>
  <si>
    <t>Земельный налог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</si>
  <si>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</si>
  <si>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</si>
  <si>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1 13 01000 10 0000 130</t>
  </si>
  <si>
    <t>Доходы от оказания платных услуг (работ)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</si>
  <si>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</si>
  <si>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</si>
  <si>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</si>
  <si>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</si>
  <si>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</si>
  <si>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</si>
  <si>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</si>
  <si>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</si>
  <si>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</si>
  <si>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</si>
  <si>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</si>
  <si>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</si>
  <si>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Всего доходов:</t>
  </si>
  <si>
    <t>"Приложение № 13</t>
  </si>
  <si>
    <t>Источники финансирования дефицита бюджета Ивановского сельского поселения Красноармейского района на 2021 год</t>
  </si>
  <si>
    <t>Код классификации источников финансирования дефицита бюджета</t>
  </si>
  <si>
    <t>Наименование источника внутреннего финансирования дефицита бюджета</t>
  </si>
  <si>
    <t>Сумма,             тыс. руб.</t>
  </si>
  <si>
    <t>главный администратор</t>
  </si>
  <si>
    <t xml:space="preserve">группа, подгруппа, статья, вид </t>
  </si>
  <si>
    <t>Источники внутреннего финансирования дефицита бюджета, всего</t>
  </si>
  <si>
    <t>в том числе: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</si>
  <si>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</si>
  <si>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</si>
  <si>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</si>
  <si>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Увеличение остатков средств бюджетов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</si>
  <si>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</si>
  <si>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</si>
  <si>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</si>
  <si>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</si>
  <si>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</si>
  <si>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</si>
  <si>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</si>
  <si>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 xml:space="preserve">Уменьшение остатков средств бюджетов </t>
  </si>
  <si>
    <t>01 05 02 00 00 0000 600</t>
  </si>
  <si>
    <t xml:space="preserve">Уменьшение прочих остатков средств бюджетов 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</si>
  <si>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</si>
  <si>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</si>
  <si>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</si>
  <si>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</si>
  <si>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Начальник финансового отдела, главный бухгалтер                    администрации Ивановского сельского поселения                        Красноармейского района</t>
  </si>
  <si>
    <t>Приложение № 5</t>
  </si>
  <si>
    <t>Приложение № 4</t>
  </si>
  <si>
    <t>1 13 02000 10 0000 130</t>
  </si>
  <si>
    <t>Доходы от компенсации затрат государства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</si>
  <si>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</si>
  <si>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</si>
  <si>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</si>
  <si>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1 16 07010 10 0000 140</t>
  </si>
  <si>
    <t>от 28.09.2021г. №20/1</t>
  </si>
  <si>
    <t>99 0 00 99990</t>
  </si>
  <si>
    <t>Реализация других мероприятий</t>
  </si>
  <si>
    <t>от 28.09.2021г. № 20/1</t>
  </si>
  <si>
    <t>05 0 01 10240</t>
  </si>
  <si>
    <t>Устройство и обустройство мест массового отдыха населения</t>
  </si>
  <si>
    <t xml:space="preserve">Устройство и обустройство мест массового отдыха населения </t>
  </si>
  <si>
    <t>Приложение № 2</t>
  </si>
  <si>
    <t>Благоустройство общественных территорий поселения</t>
  </si>
  <si>
    <t>05 0 01 00000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</si>
</sst>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49" fontId="2" fillId="0" borderId="6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4" fontId="1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 indent="29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indent="1"/>
    </xf>
    <xf numFmtId="49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BreakPreview" zoomScaleNormal="100" zoomScaleSheetLayoutView="100" workbookViewId="0">
      <selection activeCell="D34" sqref="D34"/>
    </sheetView>
  </sheetViews>
  <sheetFormatPr defaultRowHeight="15.75" x14ac:dyDescent="0.25"/>
  <cols>
    <col min="1" max="1" width="23.25" customWidth="1"/>
    <col min="3" max="3" width="37.125" customWidth="1"/>
    <col min="4" max="4" width="11.75" customWidth="1"/>
  </cols>
  <sheetData>
    <row r="1" spans="1:4" ht="18.75" x14ac:dyDescent="0.3">
      <c r="C1" s="93" t="s">
        <v>236</v>
      </c>
      <c r="D1" s="93"/>
    </row>
    <row r="2" spans="1:4" ht="18.75" x14ac:dyDescent="0.3">
      <c r="C2" s="93" t="s">
        <v>0</v>
      </c>
      <c r="D2" s="93"/>
    </row>
    <row r="3" spans="1:4" ht="18.75" x14ac:dyDescent="0.3">
      <c r="C3" s="93" t="s">
        <v>1</v>
      </c>
      <c r="D3" s="93"/>
    </row>
    <row r="4" spans="1:4" ht="18.75" x14ac:dyDescent="0.3">
      <c r="C4" s="93" t="s">
        <v>2</v>
      </c>
      <c r="D4" s="93"/>
    </row>
    <row r="5" spans="1:4" ht="18.75" x14ac:dyDescent="0.3">
      <c r="C5" s="93" t="s">
        <v>308</v>
      </c>
      <c r="D5" s="93"/>
    </row>
    <row r="6" spans="1:4" ht="18.75" x14ac:dyDescent="0.3">
      <c r="C6" s="93" t="s">
        <v>237</v>
      </c>
      <c r="D6" s="93"/>
    </row>
    <row r="7" spans="1:4" ht="18.75" x14ac:dyDescent="0.3">
      <c r="C7" s="93" t="s">
        <v>0</v>
      </c>
      <c r="D7" s="93"/>
    </row>
    <row r="8" spans="1:4" ht="18.75" x14ac:dyDescent="0.3">
      <c r="C8" s="93" t="s">
        <v>1</v>
      </c>
      <c r="D8" s="93"/>
    </row>
    <row r="9" spans="1:4" ht="18.75" x14ac:dyDescent="0.3">
      <c r="C9" s="93" t="s">
        <v>2</v>
      </c>
      <c r="D9" s="93"/>
    </row>
    <row r="10" spans="1:4" ht="18.75" x14ac:dyDescent="0.3">
      <c r="C10" s="93" t="s">
        <v>238</v>
      </c>
      <c r="D10" s="93"/>
    </row>
    <row r="11" spans="1:4" ht="18.75" x14ac:dyDescent="0.3">
      <c r="C11" s="74"/>
      <c r="D11" s="74"/>
    </row>
    <row r="12" spans="1:4" ht="18.75" x14ac:dyDescent="0.3">
      <c r="A12" s="95" t="s">
        <v>239</v>
      </c>
      <c r="B12" s="95"/>
      <c r="C12" s="95"/>
      <c r="D12" s="95"/>
    </row>
    <row r="14" spans="1:4" ht="36" customHeight="1" x14ac:dyDescent="0.25">
      <c r="A14" s="75" t="s">
        <v>240</v>
      </c>
      <c r="B14" s="96" t="s">
        <v>241</v>
      </c>
      <c r="C14" s="96"/>
      <c r="D14" s="75" t="s">
        <v>242</v>
      </c>
    </row>
    <row r="15" spans="1:4" x14ac:dyDescent="0.25">
      <c r="A15" s="76">
        <v>1</v>
      </c>
      <c r="B15" s="97">
        <v>2</v>
      </c>
      <c r="C15" s="97"/>
      <c r="D15" s="76">
        <v>3</v>
      </c>
    </row>
    <row r="16" spans="1:4" x14ac:dyDescent="0.25">
      <c r="A16" s="77" t="s">
        <v>243</v>
      </c>
      <c r="B16" s="98" t="s">
        <v>244</v>
      </c>
      <c r="C16" s="98"/>
      <c r="D16" s="10">
        <f>SUM(D17:D36)</f>
        <v>29838.800000000003</v>
      </c>
    </row>
    <row r="17" spans="1:4" x14ac:dyDescent="0.25">
      <c r="A17" s="77"/>
      <c r="B17" s="94"/>
      <c r="C17" s="94"/>
      <c r="D17" s="11"/>
    </row>
    <row r="18" spans="1:4" x14ac:dyDescent="0.25">
      <c r="A18" s="78" t="s">
        <v>245</v>
      </c>
      <c r="B18" s="94" t="s">
        <v>246</v>
      </c>
      <c r="C18" s="94"/>
      <c r="D18" s="11">
        <v>6657</v>
      </c>
    </row>
    <row r="19" spans="1:4" x14ac:dyDescent="0.25">
      <c r="A19" s="78"/>
      <c r="B19" s="94"/>
      <c r="C19" s="94"/>
      <c r="D19" s="11"/>
    </row>
    <row r="20" spans="1:4" ht="63" x14ac:dyDescent="0.25">
      <c r="A20" s="78" t="s">
        <v>247</v>
      </c>
      <c r="B20" s="94" t="s">
        <v>248</v>
      </c>
      <c r="C20" s="94"/>
      <c r="D20" s="11">
        <v>8487</v>
      </c>
    </row>
    <row r="21" spans="1:4" x14ac:dyDescent="0.25">
      <c r="A21" s="78"/>
      <c r="B21" s="94"/>
      <c r="C21" s="94"/>
      <c r="D21" s="11"/>
    </row>
    <row r="22" spans="1:4" x14ac:dyDescent="0.25">
      <c r="A22" s="78" t="s">
        <v>249</v>
      </c>
      <c r="B22" s="94" t="s">
        <v>250</v>
      </c>
      <c r="C22" s="94"/>
      <c r="D22" s="11">
        <f>140+50</f>
        <v>190</v>
      </c>
    </row>
    <row r="23" spans="1:4" x14ac:dyDescent="0.25">
      <c r="A23" s="78"/>
      <c r="B23" s="94"/>
      <c r="C23" s="94"/>
      <c r="D23" s="11"/>
    </row>
    <row r="24" spans="1:4" x14ac:dyDescent="0.25">
      <c r="A24" s="78" t="s">
        <v>251</v>
      </c>
      <c r="B24" s="94" t="s">
        <v>252</v>
      </c>
      <c r="C24" s="94"/>
      <c r="D24" s="11">
        <v>5000</v>
      </c>
    </row>
    <row r="25" spans="1:4" x14ac:dyDescent="0.25">
      <c r="A25" s="78"/>
      <c r="B25" s="94"/>
      <c r="C25" s="94"/>
      <c r="D25" s="11"/>
    </row>
    <row r="26" spans="1:4" x14ac:dyDescent="0.25">
      <c r="A26" s="78" t="s">
        <v>253</v>
      </c>
      <c r="B26" s="94" t="s">
        <v>254</v>
      </c>
      <c r="C26" s="94"/>
      <c r="D26" s="11">
        <v>9400</v>
      </c>
    </row>
    <row r="27" spans="1:4" x14ac:dyDescent="0.25">
      <c r="A27" s="78"/>
      <c r="B27" s="94"/>
      <c r="C27" s="94"/>
      <c r="D27" s="11"/>
    </row>
    <row r="28" spans="1:4" ht="111" customHeight="1" x14ac:dyDescent="0.25">
      <c r="A28" s="78" t="s">
        <v>255</v>
      </c>
      <c r="B28" s="94" t="s">
        <v>256</v>
      </c>
      <c r="C28" s="94"/>
      <c r="D28" s="11">
        <f>8-1.1</f>
        <v>6.9</v>
      </c>
    </row>
    <row r="29" spans="1:4" x14ac:dyDescent="0.25">
      <c r="A29" s="78"/>
      <c r="B29" s="94"/>
      <c r="C29" s="94"/>
      <c r="D29" s="11"/>
    </row>
    <row r="30" spans="1:4" x14ac:dyDescent="0.25">
      <c r="A30" s="78" t="s">
        <v>257</v>
      </c>
      <c r="B30" s="94" t="s">
        <v>258</v>
      </c>
      <c r="C30" s="94"/>
      <c r="D30" s="11">
        <f>95-41.6</f>
        <v>53.4</v>
      </c>
    </row>
    <row r="31" spans="1:4" x14ac:dyDescent="0.25">
      <c r="A31" s="78"/>
      <c r="B31" s="91"/>
      <c r="C31" s="91"/>
      <c r="D31" s="11"/>
    </row>
    <row r="32" spans="1:4" x14ac:dyDescent="0.25">
      <c r="A32" s="78" t="s">
        <v>302</v>
      </c>
      <c r="B32" s="94" t="s">
        <v>303</v>
      </c>
      <c r="C32" s="94"/>
      <c r="D32" s="11">
        <f>33.6+1.9</f>
        <v>35.5</v>
      </c>
    </row>
    <row r="33" spans="1:4" x14ac:dyDescent="0.25">
      <c r="A33" s="78"/>
      <c r="B33" s="94"/>
      <c r="C33" s="94"/>
      <c r="D33" s="11"/>
    </row>
    <row r="34" spans="1:4" ht="46.15" customHeight="1" x14ac:dyDescent="0.25">
      <c r="A34" s="78" t="s">
        <v>304</v>
      </c>
      <c r="B34" s="94" t="s">
        <v>305</v>
      </c>
      <c r="C34" s="94"/>
      <c r="D34" s="11">
        <f>3+1</f>
        <v>4</v>
      </c>
    </row>
    <row r="35" spans="1:4" x14ac:dyDescent="0.25">
      <c r="A35" s="78"/>
      <c r="B35" s="94"/>
      <c r="C35" s="94"/>
      <c r="D35" s="11"/>
    </row>
    <row r="36" spans="1:4" ht="46.15" customHeight="1" x14ac:dyDescent="0.25">
      <c r="A36" s="78" t="s">
        <v>307</v>
      </c>
      <c r="B36" s="94" t="s">
        <v>306</v>
      </c>
      <c r="C36" s="94"/>
      <c r="D36" s="11">
        <v>5</v>
      </c>
    </row>
    <row r="37" spans="1:4" x14ac:dyDescent="0.25">
      <c r="A37" s="78"/>
      <c r="B37" s="94"/>
      <c r="C37" s="94"/>
      <c r="D37" s="11"/>
    </row>
    <row r="38" spans="1:4" x14ac:dyDescent="0.25">
      <c r="A38" s="77" t="s">
        <v>259</v>
      </c>
      <c r="B38" s="98" t="s">
        <v>260</v>
      </c>
      <c r="C38" s="98"/>
      <c r="D38" s="10">
        <f>D40</f>
        <v>32871.300000000003</v>
      </c>
    </row>
    <row r="39" spans="1:4" x14ac:dyDescent="0.25">
      <c r="A39" s="77"/>
      <c r="B39" s="94"/>
      <c r="C39" s="94"/>
      <c r="D39" s="11"/>
    </row>
    <row r="40" spans="1:4" ht="33.75" customHeight="1" x14ac:dyDescent="0.25">
      <c r="A40" s="78" t="s">
        <v>261</v>
      </c>
      <c r="B40" s="94" t="s">
        <v>262</v>
      </c>
      <c r="C40" s="94"/>
      <c r="D40" s="11">
        <f>D42+D44+D46+D48</f>
        <v>32871.300000000003</v>
      </c>
    </row>
    <row r="41" spans="1:4" x14ac:dyDescent="0.25">
      <c r="A41" s="78"/>
      <c r="B41" s="94"/>
      <c r="C41" s="94"/>
      <c r="D41" s="11"/>
    </row>
    <row r="42" spans="1:4" ht="29.25" customHeight="1" x14ac:dyDescent="0.25">
      <c r="A42" s="78" t="s">
        <v>263</v>
      </c>
      <c r="B42" s="94" t="s">
        <v>264</v>
      </c>
      <c r="C42" s="94"/>
      <c r="D42" s="11">
        <v>12052.7</v>
      </c>
    </row>
    <row r="43" spans="1:4" x14ac:dyDescent="0.25">
      <c r="A43" s="78"/>
      <c r="B43" s="94"/>
      <c r="C43" s="94"/>
      <c r="D43" s="11"/>
    </row>
    <row r="44" spans="1:4" ht="33.75" customHeight="1" x14ac:dyDescent="0.25">
      <c r="A44" s="78" t="s">
        <v>265</v>
      </c>
      <c r="B44" s="94" t="s">
        <v>266</v>
      </c>
      <c r="C44" s="94"/>
      <c r="D44" s="11">
        <v>19407.8</v>
      </c>
    </row>
    <row r="45" spans="1:4" x14ac:dyDescent="0.25">
      <c r="A45" s="78"/>
      <c r="B45" s="94"/>
      <c r="C45" s="94"/>
      <c r="D45" s="11"/>
    </row>
    <row r="46" spans="1:4" ht="34.5" customHeight="1" x14ac:dyDescent="0.25">
      <c r="A46" s="79" t="s">
        <v>267</v>
      </c>
      <c r="B46" s="94" t="s">
        <v>268</v>
      </c>
      <c r="C46" s="94"/>
      <c r="D46" s="11">
        <v>494.4</v>
      </c>
    </row>
    <row r="47" spans="1:4" x14ac:dyDescent="0.25">
      <c r="A47" s="79"/>
      <c r="B47" s="101"/>
      <c r="C47" s="101"/>
      <c r="D47" s="11"/>
    </row>
    <row r="48" spans="1:4" x14ac:dyDescent="0.25">
      <c r="A48" s="8" t="s">
        <v>269</v>
      </c>
      <c r="B48" s="94" t="s">
        <v>270</v>
      </c>
      <c r="C48" s="94"/>
      <c r="D48" s="11">
        <f>910.8+5.6</f>
        <v>916.4</v>
      </c>
    </row>
    <row r="49" spans="1:4" x14ac:dyDescent="0.25">
      <c r="A49" s="8"/>
      <c r="B49" s="80"/>
      <c r="C49" s="80"/>
      <c r="D49" s="11"/>
    </row>
    <row r="50" spans="1:4" x14ac:dyDescent="0.25">
      <c r="A50" s="102" t="s">
        <v>271</v>
      </c>
      <c r="B50" s="102"/>
      <c r="C50" s="102"/>
      <c r="D50" s="10">
        <f>D16+D38</f>
        <v>62710.100000000006</v>
      </c>
    </row>
    <row r="51" spans="1:4" ht="28.9" customHeight="1" x14ac:dyDescent="0.25"/>
    <row r="52" spans="1:4" ht="63.6" customHeight="1" x14ac:dyDescent="0.25">
      <c r="A52" s="99" t="s">
        <v>3</v>
      </c>
      <c r="B52" s="99"/>
      <c r="C52" s="100" t="s">
        <v>4</v>
      </c>
      <c r="D52" s="100"/>
    </row>
  </sheetData>
  <mergeCells count="48">
    <mergeCell ref="B37:C37"/>
    <mergeCell ref="A52:B52"/>
    <mergeCell ref="C52:D52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50:C50"/>
    <mergeCell ref="B38:C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4:C34"/>
    <mergeCell ref="B35:C35"/>
    <mergeCell ref="B36:C36"/>
    <mergeCell ref="B20:C20"/>
    <mergeCell ref="C7:D7"/>
    <mergeCell ref="C8:D8"/>
    <mergeCell ref="C9:D9"/>
    <mergeCell ref="C10:D10"/>
    <mergeCell ref="A12:D12"/>
    <mergeCell ref="B14:C14"/>
    <mergeCell ref="B15:C15"/>
    <mergeCell ref="B16:C16"/>
    <mergeCell ref="B17:C17"/>
    <mergeCell ref="B18:C18"/>
    <mergeCell ref="B19:C19"/>
    <mergeCell ref="C6:D6"/>
    <mergeCell ref="C1:D1"/>
    <mergeCell ref="C2:D2"/>
    <mergeCell ref="C3:D3"/>
    <mergeCell ref="C4:D4"/>
    <mergeCell ref="C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view="pageBreakPreview" topLeftCell="A10" zoomScaleNormal="100" zoomScaleSheetLayoutView="100" workbookViewId="0">
      <selection activeCell="C23" sqref="C23"/>
    </sheetView>
  </sheetViews>
  <sheetFormatPr defaultRowHeight="15.75" x14ac:dyDescent="0.25"/>
  <cols>
    <col min="1" max="1" width="51.125" customWidth="1"/>
    <col min="2" max="2" width="8.125" customWidth="1"/>
    <col min="3" max="3" width="9.5" bestFit="1" customWidth="1"/>
    <col min="4" max="4" width="10.75" customWidth="1"/>
  </cols>
  <sheetData>
    <row r="1" spans="1:5" ht="18.75" x14ac:dyDescent="0.3">
      <c r="A1" s="103" t="s">
        <v>315</v>
      </c>
      <c r="B1" s="103"/>
      <c r="C1" s="103"/>
      <c r="D1" s="103"/>
    </row>
    <row r="2" spans="1:5" ht="18.75" x14ac:dyDescent="0.3">
      <c r="A2" s="103" t="s">
        <v>0</v>
      </c>
      <c r="B2" s="103"/>
      <c r="C2" s="103"/>
      <c r="D2" s="103"/>
    </row>
    <row r="3" spans="1:5" ht="18.75" x14ac:dyDescent="0.3">
      <c r="A3" s="103" t="s">
        <v>1</v>
      </c>
      <c r="B3" s="103"/>
      <c r="C3" s="103"/>
      <c r="D3" s="103"/>
    </row>
    <row r="4" spans="1:5" ht="18.75" x14ac:dyDescent="0.3">
      <c r="A4" s="103" t="s">
        <v>2</v>
      </c>
      <c r="B4" s="103"/>
      <c r="C4" s="103"/>
      <c r="D4" s="103"/>
    </row>
    <row r="5" spans="1:5" ht="18.75" x14ac:dyDescent="0.3">
      <c r="A5" s="103" t="s">
        <v>311</v>
      </c>
      <c r="B5" s="103"/>
      <c r="C5" s="103"/>
      <c r="D5" s="103"/>
    </row>
    <row r="6" spans="1:5" ht="18.75" x14ac:dyDescent="0.3">
      <c r="A6" s="103" t="s">
        <v>227</v>
      </c>
      <c r="B6" s="103"/>
      <c r="C6" s="103"/>
      <c r="D6" s="103"/>
    </row>
    <row r="7" spans="1:5" ht="18.75" x14ac:dyDescent="0.3">
      <c r="A7" s="103" t="s">
        <v>0</v>
      </c>
      <c r="B7" s="103"/>
      <c r="C7" s="103"/>
      <c r="D7" s="103"/>
    </row>
    <row r="8" spans="1:5" ht="18.75" x14ac:dyDescent="0.3">
      <c r="A8" s="103" t="s">
        <v>1</v>
      </c>
      <c r="B8" s="103"/>
      <c r="C8" s="103"/>
      <c r="D8" s="103"/>
    </row>
    <row r="9" spans="1:5" ht="18.75" x14ac:dyDescent="0.3">
      <c r="A9" s="103" t="s">
        <v>2</v>
      </c>
      <c r="B9" s="103"/>
      <c r="C9" s="103"/>
      <c r="D9" s="103"/>
    </row>
    <row r="10" spans="1:5" ht="18.75" x14ac:dyDescent="0.3">
      <c r="A10" s="103" t="s">
        <v>228</v>
      </c>
      <c r="B10" s="103"/>
      <c r="C10" s="103"/>
      <c r="D10" s="103"/>
    </row>
    <row r="12" spans="1:5" ht="52.9" customHeight="1" x14ac:dyDescent="0.3">
      <c r="A12" s="95" t="s">
        <v>8</v>
      </c>
      <c r="B12" s="95"/>
      <c r="C12" s="95"/>
      <c r="D12" s="95"/>
    </row>
    <row r="14" spans="1:5" s="4" customFormat="1" ht="31.15" customHeight="1" x14ac:dyDescent="0.25">
      <c r="A14" s="104" t="s">
        <v>9</v>
      </c>
      <c r="B14" s="106" t="s">
        <v>10</v>
      </c>
      <c r="C14" s="107"/>
      <c r="D14" s="104" t="s">
        <v>6</v>
      </c>
      <c r="E14" s="1"/>
    </row>
    <row r="15" spans="1:5" s="4" customFormat="1" x14ac:dyDescent="0.25">
      <c r="A15" s="105"/>
      <c r="B15" s="3" t="s">
        <v>11</v>
      </c>
      <c r="C15" s="3" t="s">
        <v>12</v>
      </c>
      <c r="D15" s="105"/>
      <c r="E15" s="1"/>
    </row>
    <row r="16" spans="1:5" x14ac:dyDescent="0.25">
      <c r="A16" s="2">
        <v>1</v>
      </c>
      <c r="B16" s="2">
        <v>2</v>
      </c>
      <c r="C16" s="2">
        <v>3</v>
      </c>
      <c r="D16" s="2">
        <v>4</v>
      </c>
    </row>
    <row r="17" spans="1:4" x14ac:dyDescent="0.25">
      <c r="A17" s="12" t="s">
        <v>21</v>
      </c>
      <c r="B17" s="19"/>
      <c r="C17" s="19"/>
      <c r="D17" s="23">
        <f>D19+D31+D35+D41+D47+D53+D57+D61</f>
        <v>67067.500000000015</v>
      </c>
    </row>
    <row r="18" spans="1:4" x14ac:dyDescent="0.25">
      <c r="A18" s="13" t="s">
        <v>22</v>
      </c>
      <c r="B18" s="20"/>
      <c r="C18" s="20"/>
      <c r="D18" s="24"/>
    </row>
    <row r="19" spans="1:4" x14ac:dyDescent="0.25">
      <c r="A19" s="14" t="s">
        <v>34</v>
      </c>
      <c r="B19" s="21" t="s">
        <v>38</v>
      </c>
      <c r="C19" s="21" t="s">
        <v>46</v>
      </c>
      <c r="D19" s="23">
        <f>D21+D23+D29+D25+D27</f>
        <v>19130.5</v>
      </c>
    </row>
    <row r="20" spans="1:4" x14ac:dyDescent="0.25">
      <c r="A20" s="14"/>
      <c r="B20" s="21"/>
      <c r="C20" s="21"/>
      <c r="D20" s="23"/>
    </row>
    <row r="21" spans="1:4" ht="36.75" customHeight="1" x14ac:dyDescent="0.25">
      <c r="A21" s="15" t="s">
        <v>23</v>
      </c>
      <c r="B21" s="22" t="s">
        <v>38</v>
      </c>
      <c r="C21" s="22" t="s">
        <v>39</v>
      </c>
      <c r="D21" s="24">
        <v>1061.0999999999999</v>
      </c>
    </row>
    <row r="22" spans="1:4" x14ac:dyDescent="0.25">
      <c r="A22" s="15"/>
      <c r="B22" s="22"/>
      <c r="C22" s="22"/>
      <c r="D22" s="24"/>
    </row>
    <row r="23" spans="1:4" ht="63" x14ac:dyDescent="0.25">
      <c r="A23" s="8" t="s">
        <v>24</v>
      </c>
      <c r="B23" s="22" t="s">
        <v>38</v>
      </c>
      <c r="C23" s="22" t="s">
        <v>41</v>
      </c>
      <c r="D23" s="24">
        <v>5594.7</v>
      </c>
    </row>
    <row r="24" spans="1:4" x14ac:dyDescent="0.25">
      <c r="A24" s="8"/>
      <c r="B24" s="22"/>
      <c r="C24" s="22"/>
      <c r="D24" s="24"/>
    </row>
    <row r="25" spans="1:4" ht="47.25" x14ac:dyDescent="0.25">
      <c r="A25" s="8" t="s">
        <v>25</v>
      </c>
      <c r="B25" s="22" t="s">
        <v>38</v>
      </c>
      <c r="C25" s="22" t="s">
        <v>47</v>
      </c>
      <c r="D25" s="24">
        <v>364.2</v>
      </c>
    </row>
    <row r="26" spans="1:4" x14ac:dyDescent="0.25">
      <c r="A26" s="8"/>
      <c r="B26" s="22"/>
      <c r="C26" s="22"/>
      <c r="D26" s="24"/>
    </row>
    <row r="27" spans="1:4" x14ac:dyDescent="0.25">
      <c r="A27" s="8" t="s">
        <v>208</v>
      </c>
      <c r="B27" s="22" t="s">
        <v>38</v>
      </c>
      <c r="C27" s="22" t="s">
        <v>45</v>
      </c>
      <c r="D27" s="24">
        <v>85</v>
      </c>
    </row>
    <row r="28" spans="1:4" x14ac:dyDescent="0.25">
      <c r="A28" s="8"/>
      <c r="B28" s="22"/>
      <c r="C28" s="22"/>
      <c r="D28" s="24"/>
    </row>
    <row r="29" spans="1:4" x14ac:dyDescent="0.25">
      <c r="A29" s="15" t="s">
        <v>26</v>
      </c>
      <c r="B29" s="22" t="s">
        <v>38</v>
      </c>
      <c r="C29" s="22" t="s">
        <v>48</v>
      </c>
      <c r="D29" s="25">
        <f>12561.5-536</f>
        <v>12025.5</v>
      </c>
    </row>
    <row r="30" spans="1:4" x14ac:dyDescent="0.25">
      <c r="A30" s="15"/>
      <c r="B30" s="22"/>
      <c r="C30" s="22"/>
      <c r="D30" s="24"/>
    </row>
    <row r="31" spans="1:4" x14ac:dyDescent="0.25">
      <c r="A31" s="16" t="s">
        <v>35</v>
      </c>
      <c r="B31" s="21" t="s">
        <v>39</v>
      </c>
      <c r="C31" s="21" t="s">
        <v>46</v>
      </c>
      <c r="D31" s="23">
        <f>D33</f>
        <v>658.5</v>
      </c>
    </row>
    <row r="32" spans="1:4" x14ac:dyDescent="0.25">
      <c r="A32" s="15"/>
      <c r="B32" s="22"/>
      <c r="C32" s="22"/>
      <c r="D32" s="24"/>
    </row>
    <row r="33" spans="1:4" x14ac:dyDescent="0.25">
      <c r="A33" s="15" t="s">
        <v>27</v>
      </c>
      <c r="B33" s="22" t="s">
        <v>39</v>
      </c>
      <c r="C33" s="22" t="s">
        <v>40</v>
      </c>
      <c r="D33" s="24">
        <v>658.5</v>
      </c>
    </row>
    <row r="34" spans="1:4" x14ac:dyDescent="0.25">
      <c r="A34" s="15"/>
      <c r="B34" s="22"/>
      <c r="C34" s="22"/>
      <c r="D34" s="24"/>
    </row>
    <row r="35" spans="1:4" ht="31.5" x14ac:dyDescent="0.25">
      <c r="A35" s="17" t="s">
        <v>36</v>
      </c>
      <c r="B35" s="21" t="s">
        <v>40</v>
      </c>
      <c r="C35" s="21" t="s">
        <v>46</v>
      </c>
      <c r="D35" s="23">
        <f>D39+D37</f>
        <v>1114.3</v>
      </c>
    </row>
    <row r="36" spans="1:4" x14ac:dyDescent="0.25">
      <c r="A36" s="16"/>
      <c r="B36" s="21"/>
      <c r="C36" s="21"/>
      <c r="D36" s="23"/>
    </row>
    <row r="37" spans="1:4" ht="50.25" customHeight="1" x14ac:dyDescent="0.25">
      <c r="A37" s="18" t="s">
        <v>209</v>
      </c>
      <c r="B37" s="22" t="s">
        <v>40</v>
      </c>
      <c r="C37" s="22" t="s">
        <v>201</v>
      </c>
      <c r="D37" s="24">
        <v>1000.9</v>
      </c>
    </row>
    <row r="38" spans="1:4" x14ac:dyDescent="0.25">
      <c r="A38" s="16"/>
      <c r="B38" s="21"/>
      <c r="C38" s="21"/>
      <c r="D38" s="23"/>
    </row>
    <row r="39" spans="1:4" ht="31.5" x14ac:dyDescent="0.25">
      <c r="A39" s="8" t="s">
        <v>28</v>
      </c>
      <c r="B39" s="22" t="s">
        <v>40</v>
      </c>
      <c r="C39" s="22" t="s">
        <v>50</v>
      </c>
      <c r="D39" s="24">
        <v>113.4</v>
      </c>
    </row>
    <row r="40" spans="1:4" x14ac:dyDescent="0.25">
      <c r="A40" s="8"/>
      <c r="B40" s="22"/>
      <c r="C40" s="22"/>
      <c r="D40" s="24"/>
    </row>
    <row r="41" spans="1:4" x14ac:dyDescent="0.25">
      <c r="A41" s="14" t="s">
        <v>37</v>
      </c>
      <c r="B41" s="21" t="s">
        <v>41</v>
      </c>
      <c r="C41" s="21" t="s">
        <v>46</v>
      </c>
      <c r="D41" s="23">
        <f>D43+D45</f>
        <v>26159.100000000002</v>
      </c>
    </row>
    <row r="42" spans="1:4" x14ac:dyDescent="0.25">
      <c r="A42" s="8"/>
      <c r="B42" s="22"/>
      <c r="C42" s="22"/>
      <c r="D42" s="24"/>
    </row>
    <row r="43" spans="1:4" x14ac:dyDescent="0.25">
      <c r="A43" s="8" t="s">
        <v>29</v>
      </c>
      <c r="B43" s="22" t="s">
        <v>41</v>
      </c>
      <c r="C43" s="22" t="s">
        <v>49</v>
      </c>
      <c r="D43" s="24">
        <v>26150.400000000001</v>
      </c>
    </row>
    <row r="44" spans="1:4" x14ac:dyDescent="0.25">
      <c r="A44" s="8"/>
      <c r="B44" s="22"/>
      <c r="C44" s="22"/>
      <c r="D44" s="24"/>
    </row>
    <row r="45" spans="1:4" ht="19.5" customHeight="1" x14ac:dyDescent="0.25">
      <c r="A45" s="8" t="s">
        <v>211</v>
      </c>
      <c r="B45" s="22" t="s">
        <v>41</v>
      </c>
      <c r="C45" s="22" t="s">
        <v>203</v>
      </c>
      <c r="D45" s="24">
        <v>8.6999999999999993</v>
      </c>
    </row>
    <row r="46" spans="1:4" x14ac:dyDescent="0.25">
      <c r="A46" s="8"/>
      <c r="B46" s="22"/>
      <c r="C46" s="22"/>
      <c r="D46" s="24"/>
    </row>
    <row r="47" spans="1:4" x14ac:dyDescent="0.25">
      <c r="A47" s="14" t="s">
        <v>51</v>
      </c>
      <c r="B47" s="21" t="s">
        <v>42</v>
      </c>
      <c r="C47" s="21" t="s">
        <v>46</v>
      </c>
      <c r="D47" s="23">
        <f>D51+D49</f>
        <v>4789.4000000000005</v>
      </c>
    </row>
    <row r="48" spans="1:4" x14ac:dyDescent="0.25">
      <c r="A48" s="8"/>
      <c r="B48" s="22"/>
      <c r="C48" s="22"/>
      <c r="D48" s="24"/>
    </row>
    <row r="49" spans="1:4" x14ac:dyDescent="0.25">
      <c r="A49" s="8" t="s">
        <v>232</v>
      </c>
      <c r="B49" s="22" t="s">
        <v>42</v>
      </c>
      <c r="C49" s="22" t="s">
        <v>39</v>
      </c>
      <c r="D49" s="24">
        <v>300</v>
      </c>
    </row>
    <row r="50" spans="1:4" x14ac:dyDescent="0.25">
      <c r="A50" s="8"/>
      <c r="B50" s="22"/>
      <c r="C50" s="22"/>
      <c r="D50" s="24"/>
    </row>
    <row r="51" spans="1:4" x14ac:dyDescent="0.25">
      <c r="A51" s="8" t="s">
        <v>30</v>
      </c>
      <c r="B51" s="22" t="s">
        <v>42</v>
      </c>
      <c r="C51" s="22" t="s">
        <v>40</v>
      </c>
      <c r="D51" s="24">
        <f>4200.7+5.6+283.1</f>
        <v>4489.4000000000005</v>
      </c>
    </row>
    <row r="52" spans="1:4" x14ac:dyDescent="0.25">
      <c r="A52" s="8"/>
      <c r="B52" s="22"/>
      <c r="C52" s="22"/>
      <c r="D52" s="24"/>
    </row>
    <row r="53" spans="1:4" x14ac:dyDescent="0.25">
      <c r="A53" s="16" t="s">
        <v>52</v>
      </c>
      <c r="B53" s="21" t="s">
        <v>43</v>
      </c>
      <c r="C53" s="21" t="s">
        <v>46</v>
      </c>
      <c r="D53" s="23">
        <f>D55</f>
        <v>57.8</v>
      </c>
    </row>
    <row r="54" spans="1:4" x14ac:dyDescent="0.25">
      <c r="A54" s="16"/>
      <c r="B54" s="21"/>
      <c r="C54" s="21"/>
      <c r="D54" s="23"/>
    </row>
    <row r="55" spans="1:4" x14ac:dyDescent="0.25">
      <c r="A55" s="15" t="s">
        <v>31</v>
      </c>
      <c r="B55" s="22" t="s">
        <v>43</v>
      </c>
      <c r="C55" s="22" t="s">
        <v>43</v>
      </c>
      <c r="D55" s="24">
        <f>140-82.2</f>
        <v>57.8</v>
      </c>
    </row>
    <row r="56" spans="1:4" x14ac:dyDescent="0.25">
      <c r="A56" s="8"/>
      <c r="B56" s="22"/>
      <c r="C56" s="22"/>
      <c r="D56" s="24"/>
    </row>
    <row r="57" spans="1:4" x14ac:dyDescent="0.25">
      <c r="A57" s="17" t="s">
        <v>53</v>
      </c>
      <c r="B57" s="21" t="s">
        <v>44</v>
      </c>
      <c r="C57" s="21" t="s">
        <v>46</v>
      </c>
      <c r="D57" s="23">
        <f>D59</f>
        <v>9060.8000000000011</v>
      </c>
    </row>
    <row r="58" spans="1:4" x14ac:dyDescent="0.25">
      <c r="A58" s="16"/>
      <c r="B58" s="21"/>
      <c r="C58" s="21"/>
      <c r="D58" s="23"/>
    </row>
    <row r="59" spans="1:4" x14ac:dyDescent="0.25">
      <c r="A59" s="15" t="s">
        <v>32</v>
      </c>
      <c r="B59" s="22" t="s">
        <v>44</v>
      </c>
      <c r="C59" s="22" t="s">
        <v>38</v>
      </c>
      <c r="D59" s="25">
        <f>8756.1+304.7</f>
        <v>9060.8000000000011</v>
      </c>
    </row>
    <row r="60" spans="1:4" x14ac:dyDescent="0.25">
      <c r="A60" s="15"/>
      <c r="B60" s="22"/>
      <c r="C60" s="22"/>
      <c r="D60" s="24"/>
    </row>
    <row r="61" spans="1:4" x14ac:dyDescent="0.25">
      <c r="A61" s="16" t="s">
        <v>54</v>
      </c>
      <c r="B61" s="21" t="s">
        <v>45</v>
      </c>
      <c r="C61" s="21" t="s">
        <v>46</v>
      </c>
      <c r="D61" s="23">
        <f>D63+D65</f>
        <v>6097.1</v>
      </c>
    </row>
    <row r="62" spans="1:4" x14ac:dyDescent="0.25">
      <c r="A62" s="15"/>
      <c r="B62" s="22"/>
      <c r="C62" s="22"/>
      <c r="D62" s="24"/>
    </row>
    <row r="63" spans="1:4" x14ac:dyDescent="0.25">
      <c r="A63" s="15" t="s">
        <v>33</v>
      </c>
      <c r="B63" s="22" t="s">
        <v>45</v>
      </c>
      <c r="C63" s="22" t="s">
        <v>38</v>
      </c>
      <c r="D63" s="24">
        <f>149.1</f>
        <v>149.1</v>
      </c>
    </row>
    <row r="64" spans="1:4" x14ac:dyDescent="0.25">
      <c r="A64" s="15"/>
      <c r="B64" s="22"/>
      <c r="C64" s="22"/>
      <c r="D64" s="24"/>
    </row>
    <row r="65" spans="1:4" x14ac:dyDescent="0.25">
      <c r="A65" s="72" t="s">
        <v>225</v>
      </c>
      <c r="B65" s="71">
        <v>11</v>
      </c>
      <c r="C65" s="71" t="s">
        <v>39</v>
      </c>
      <c r="D65" s="47">
        <f>5865.8+82.2</f>
        <v>5948</v>
      </c>
    </row>
    <row r="66" spans="1:4" x14ac:dyDescent="0.25">
      <c r="A66" s="72"/>
      <c r="B66" s="71"/>
      <c r="C66" s="71"/>
      <c r="D66" s="47"/>
    </row>
    <row r="68" spans="1:4" ht="67.900000000000006" customHeight="1" x14ac:dyDescent="0.25">
      <c r="A68" s="92" t="s">
        <v>3</v>
      </c>
      <c r="D68" s="5" t="s">
        <v>4</v>
      </c>
    </row>
  </sheetData>
  <mergeCells count="14">
    <mergeCell ref="A6:D6"/>
    <mergeCell ref="A7:D7"/>
    <mergeCell ref="A9:D9"/>
    <mergeCell ref="A10:D10"/>
    <mergeCell ref="A14:A15"/>
    <mergeCell ref="D14:D15"/>
    <mergeCell ref="A12:D12"/>
    <mergeCell ref="B14:C14"/>
    <mergeCell ref="A8:D8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view="pageBreakPreview" topLeftCell="A13" zoomScaleNormal="100" zoomScaleSheetLayoutView="100" workbookViewId="0">
      <selection activeCell="A92" sqref="A92"/>
    </sheetView>
  </sheetViews>
  <sheetFormatPr defaultRowHeight="15.75" x14ac:dyDescent="0.25"/>
  <cols>
    <col min="1" max="1" width="46.125" customWidth="1"/>
    <col min="2" max="2" width="13.625" customWidth="1"/>
    <col min="3" max="3" width="8.5" style="40" customWidth="1"/>
    <col min="4" max="4" width="11.875" style="40" customWidth="1"/>
  </cols>
  <sheetData>
    <row r="1" spans="1:5" ht="18.75" x14ac:dyDescent="0.3">
      <c r="B1" s="93" t="s">
        <v>229</v>
      </c>
      <c r="C1" s="93"/>
      <c r="D1" s="93"/>
    </row>
    <row r="2" spans="1:5" ht="18.75" x14ac:dyDescent="0.3">
      <c r="B2" s="93" t="s">
        <v>0</v>
      </c>
      <c r="C2" s="93"/>
      <c r="D2" s="93"/>
    </row>
    <row r="3" spans="1:5" ht="18.75" x14ac:dyDescent="0.3">
      <c r="B3" s="93" t="s">
        <v>1</v>
      </c>
      <c r="C3" s="93"/>
      <c r="D3" s="93"/>
    </row>
    <row r="4" spans="1:5" ht="18.75" x14ac:dyDescent="0.3">
      <c r="B4" s="93" t="s">
        <v>2</v>
      </c>
      <c r="C4" s="93"/>
      <c r="D4" s="93"/>
    </row>
    <row r="5" spans="1:5" ht="18.75" x14ac:dyDescent="0.3">
      <c r="B5" s="93" t="s">
        <v>311</v>
      </c>
      <c r="C5" s="93"/>
      <c r="D5" s="93"/>
    </row>
    <row r="6" spans="1:5" ht="18.75" x14ac:dyDescent="0.3">
      <c r="B6" s="93" t="s">
        <v>230</v>
      </c>
      <c r="C6" s="93"/>
      <c r="D6" s="93"/>
    </row>
    <row r="7" spans="1:5" ht="18.75" x14ac:dyDescent="0.3">
      <c r="B7" s="93" t="s">
        <v>0</v>
      </c>
      <c r="C7" s="93"/>
      <c r="D7" s="93"/>
    </row>
    <row r="8" spans="1:5" ht="18.75" x14ac:dyDescent="0.3">
      <c r="B8" s="93" t="s">
        <v>1</v>
      </c>
      <c r="C8" s="93"/>
      <c r="D8" s="93"/>
    </row>
    <row r="9" spans="1:5" ht="18.75" x14ac:dyDescent="0.3">
      <c r="B9" s="93" t="s">
        <v>2</v>
      </c>
      <c r="C9" s="93"/>
      <c r="D9" s="93"/>
    </row>
    <row r="10" spans="1:5" ht="18.75" x14ac:dyDescent="0.3">
      <c r="B10" s="93" t="s">
        <v>228</v>
      </c>
      <c r="C10" s="93"/>
      <c r="D10" s="93"/>
    </row>
    <row r="12" spans="1:5" ht="94.5" customHeight="1" x14ac:dyDescent="0.3">
      <c r="A12" s="95" t="s">
        <v>187</v>
      </c>
      <c r="B12" s="95"/>
      <c r="C12" s="95"/>
      <c r="D12" s="95"/>
    </row>
    <row r="13" spans="1:5" ht="9" customHeight="1" x14ac:dyDescent="0.25"/>
    <row r="14" spans="1:5" s="4" customFormat="1" ht="31.15" customHeight="1" x14ac:dyDescent="0.25">
      <c r="A14" s="104" t="s">
        <v>5</v>
      </c>
      <c r="B14" s="106" t="s">
        <v>10</v>
      </c>
      <c r="C14" s="107"/>
      <c r="D14" s="104" t="s">
        <v>6</v>
      </c>
      <c r="E14" s="1"/>
    </row>
    <row r="15" spans="1:5" s="4" customFormat="1" ht="31.5" customHeight="1" x14ac:dyDescent="0.25">
      <c r="A15" s="105"/>
      <c r="B15" s="3" t="s">
        <v>13</v>
      </c>
      <c r="C15" s="6" t="s">
        <v>14</v>
      </c>
      <c r="D15" s="105"/>
      <c r="E15" s="1"/>
    </row>
    <row r="16" spans="1:5" x14ac:dyDescent="0.25">
      <c r="A16" s="2">
        <v>1</v>
      </c>
      <c r="B16" s="2">
        <v>2</v>
      </c>
      <c r="C16" s="7">
        <v>3</v>
      </c>
      <c r="D16" s="7">
        <v>4</v>
      </c>
    </row>
    <row r="17" spans="1:4" s="9" customFormat="1" ht="64.900000000000006" customHeight="1" x14ac:dyDescent="0.25">
      <c r="A17" s="28" t="s">
        <v>59</v>
      </c>
      <c r="B17" s="30" t="s">
        <v>60</v>
      </c>
      <c r="C17" s="38"/>
      <c r="D17" s="10">
        <f>D18+D22+D27</f>
        <v>12256.7</v>
      </c>
    </row>
    <row r="18" spans="1:4" ht="31.5" x14ac:dyDescent="0.25">
      <c r="A18" s="29" t="s">
        <v>64</v>
      </c>
      <c r="B18" s="31" t="s">
        <v>61</v>
      </c>
      <c r="C18" s="32"/>
      <c r="D18" s="11">
        <f>D19</f>
        <v>2304.6999999999998</v>
      </c>
    </row>
    <row r="19" spans="1:4" ht="47.25" x14ac:dyDescent="0.25">
      <c r="A19" s="29" t="s">
        <v>65</v>
      </c>
      <c r="B19" s="31" t="s">
        <v>66</v>
      </c>
      <c r="C19" s="32"/>
      <c r="D19" s="11">
        <f>D20+D21</f>
        <v>2304.6999999999998</v>
      </c>
    </row>
    <row r="20" spans="1:4" ht="31.9" customHeight="1" x14ac:dyDescent="0.25">
      <c r="A20" s="27" t="s">
        <v>69</v>
      </c>
      <c r="B20" s="31" t="s">
        <v>66</v>
      </c>
      <c r="C20" s="32" t="s">
        <v>67</v>
      </c>
      <c r="D20" s="11">
        <f>2257.6-24</f>
        <v>2233.6</v>
      </c>
    </row>
    <row r="21" spans="1:4" x14ac:dyDescent="0.25">
      <c r="A21" s="27" t="s">
        <v>56</v>
      </c>
      <c r="B21" s="31" t="s">
        <v>66</v>
      </c>
      <c r="C21" s="32" t="s">
        <v>68</v>
      </c>
      <c r="D21" s="11">
        <v>71.099999999999994</v>
      </c>
    </row>
    <row r="22" spans="1:4" x14ac:dyDescent="0.25">
      <c r="A22" s="29" t="s">
        <v>70</v>
      </c>
      <c r="B22" s="31" t="s">
        <v>62</v>
      </c>
      <c r="C22" s="32"/>
      <c r="D22" s="11">
        <f>D23</f>
        <v>9036.5000000000018</v>
      </c>
    </row>
    <row r="23" spans="1:4" ht="31.5" x14ac:dyDescent="0.25">
      <c r="A23" s="29" t="s">
        <v>72</v>
      </c>
      <c r="B23" s="31" t="s">
        <v>71</v>
      </c>
      <c r="C23" s="32"/>
      <c r="D23" s="11">
        <f>D24+D25+D26</f>
        <v>9036.5000000000018</v>
      </c>
    </row>
    <row r="24" spans="1:4" ht="78" customHeight="1" x14ac:dyDescent="0.25">
      <c r="A24" s="27" t="s">
        <v>74</v>
      </c>
      <c r="B24" s="31" t="s">
        <v>71</v>
      </c>
      <c r="C24" s="32" t="s">
        <v>73</v>
      </c>
      <c r="D24" s="11">
        <v>7586.1</v>
      </c>
    </row>
    <row r="25" spans="1:4" ht="33" customHeight="1" x14ac:dyDescent="0.25">
      <c r="A25" s="27" t="s">
        <v>69</v>
      </c>
      <c r="B25" s="31" t="s">
        <v>71</v>
      </c>
      <c r="C25" s="32" t="s">
        <v>67</v>
      </c>
      <c r="D25" s="11">
        <f>2028.7-593.5</f>
        <v>1435.2</v>
      </c>
    </row>
    <row r="26" spans="1:4" x14ac:dyDescent="0.25">
      <c r="A26" s="27" t="s">
        <v>56</v>
      </c>
      <c r="B26" s="31" t="s">
        <v>71</v>
      </c>
      <c r="C26" s="32" t="s">
        <v>68</v>
      </c>
      <c r="D26" s="11">
        <f>12.7+2.5</f>
        <v>15.2</v>
      </c>
    </row>
    <row r="27" spans="1:4" x14ac:dyDescent="0.25">
      <c r="A27" s="29" t="s">
        <v>75</v>
      </c>
      <c r="B27" s="31" t="s">
        <v>63</v>
      </c>
      <c r="C27" s="32"/>
      <c r="D27" s="11">
        <f>D28+D30</f>
        <v>915.5</v>
      </c>
    </row>
    <row r="28" spans="1:4" ht="31.5" x14ac:dyDescent="0.25">
      <c r="A28" s="29" t="s">
        <v>76</v>
      </c>
      <c r="B28" s="31" t="s">
        <v>77</v>
      </c>
      <c r="C28" s="32"/>
      <c r="D28" s="11">
        <f>D29</f>
        <v>90.3</v>
      </c>
    </row>
    <row r="29" spans="1:4" ht="31.5" x14ac:dyDescent="0.25">
      <c r="A29" s="29" t="s">
        <v>58</v>
      </c>
      <c r="B29" s="31" t="s">
        <v>77</v>
      </c>
      <c r="C29" s="32" t="s">
        <v>67</v>
      </c>
      <c r="D29" s="11">
        <f>66.3+24</f>
        <v>90.3</v>
      </c>
    </row>
    <row r="30" spans="1:4" ht="31.5" x14ac:dyDescent="0.25">
      <c r="A30" s="33" t="s">
        <v>78</v>
      </c>
      <c r="B30" s="31" t="s">
        <v>80</v>
      </c>
      <c r="C30" s="32"/>
      <c r="D30" s="11">
        <f>D31+D32</f>
        <v>825.2</v>
      </c>
    </row>
    <row r="31" spans="1:4" ht="31.5" x14ac:dyDescent="0.25">
      <c r="A31" s="34" t="s">
        <v>55</v>
      </c>
      <c r="B31" s="31" t="s">
        <v>80</v>
      </c>
      <c r="C31" s="32" t="s">
        <v>79</v>
      </c>
      <c r="D31" s="11">
        <v>108</v>
      </c>
    </row>
    <row r="32" spans="1:4" ht="30.6" customHeight="1" x14ac:dyDescent="0.25">
      <c r="A32" s="34" t="s">
        <v>69</v>
      </c>
      <c r="B32" s="31" t="s">
        <v>80</v>
      </c>
      <c r="C32" s="32" t="s">
        <v>67</v>
      </c>
      <c r="D32" s="11">
        <f>676+41.2</f>
        <v>717.2</v>
      </c>
    </row>
    <row r="33" spans="1:4" s="9" customFormat="1" ht="47.45" customHeight="1" x14ac:dyDescent="0.25">
      <c r="A33" s="26" t="s">
        <v>81</v>
      </c>
      <c r="B33" s="30" t="s">
        <v>85</v>
      </c>
      <c r="C33" s="38"/>
      <c r="D33" s="10">
        <f>D34+D39</f>
        <v>1454.3</v>
      </c>
    </row>
    <row r="34" spans="1:4" ht="47.25" x14ac:dyDescent="0.25">
      <c r="A34" s="27" t="s">
        <v>84</v>
      </c>
      <c r="B34" s="31" t="s">
        <v>86</v>
      </c>
      <c r="C34" s="32"/>
      <c r="D34" s="11">
        <f>D35+D37</f>
        <v>946.09999999999991</v>
      </c>
    </row>
    <row r="35" spans="1:4" ht="31.5" customHeight="1" x14ac:dyDescent="0.25">
      <c r="A35" s="29" t="s">
        <v>91</v>
      </c>
      <c r="B35" s="31" t="s">
        <v>87</v>
      </c>
      <c r="C35" s="32"/>
      <c r="D35" s="11">
        <f>D36</f>
        <v>80.3</v>
      </c>
    </row>
    <row r="36" spans="1:4" ht="31.5" x14ac:dyDescent="0.25">
      <c r="A36" s="27" t="s">
        <v>58</v>
      </c>
      <c r="B36" s="31" t="s">
        <v>87</v>
      </c>
      <c r="C36" s="32" t="s">
        <v>67</v>
      </c>
      <c r="D36" s="11">
        <v>80.3</v>
      </c>
    </row>
    <row r="37" spans="1:4" ht="139.9" customHeight="1" x14ac:dyDescent="0.25">
      <c r="A37" s="39" t="s">
        <v>92</v>
      </c>
      <c r="B37" s="31" t="s">
        <v>88</v>
      </c>
      <c r="C37" s="32"/>
      <c r="D37" s="11">
        <f>D38</f>
        <v>865.8</v>
      </c>
    </row>
    <row r="38" spans="1:4" x14ac:dyDescent="0.25">
      <c r="A38" s="27" t="s">
        <v>83</v>
      </c>
      <c r="B38" s="31" t="s">
        <v>88</v>
      </c>
      <c r="C38" s="32" t="s">
        <v>93</v>
      </c>
      <c r="D38" s="11">
        <v>865.8</v>
      </c>
    </row>
    <row r="39" spans="1:4" ht="31.5" x14ac:dyDescent="0.25">
      <c r="A39" s="27" t="s">
        <v>188</v>
      </c>
      <c r="B39" s="31" t="s">
        <v>89</v>
      </c>
      <c r="C39" s="32"/>
      <c r="D39" s="11">
        <f>D40+D42+D44</f>
        <v>508.20000000000005</v>
      </c>
    </row>
    <row r="40" spans="1:4" ht="31.5" x14ac:dyDescent="0.25">
      <c r="A40" s="27" t="s">
        <v>95</v>
      </c>
      <c r="B40" s="31" t="s">
        <v>96</v>
      </c>
      <c r="C40" s="32"/>
      <c r="D40" s="11">
        <f>D41</f>
        <v>54.8</v>
      </c>
    </row>
    <row r="41" spans="1:4" ht="31.5" x14ac:dyDescent="0.25">
      <c r="A41" s="27" t="s">
        <v>58</v>
      </c>
      <c r="B41" s="31" t="s">
        <v>96</v>
      </c>
      <c r="C41" s="32" t="s">
        <v>67</v>
      </c>
      <c r="D41" s="11">
        <v>54.8</v>
      </c>
    </row>
    <row r="42" spans="1:4" ht="19.899999999999999" customHeight="1" x14ac:dyDescent="0.25">
      <c r="A42" s="27" t="s">
        <v>82</v>
      </c>
      <c r="B42" s="31" t="s">
        <v>98</v>
      </c>
      <c r="C42" s="32"/>
      <c r="D42" s="11">
        <f>D43</f>
        <v>340</v>
      </c>
    </row>
    <row r="43" spans="1:4" ht="31.5" x14ac:dyDescent="0.25">
      <c r="A43" s="27" t="s">
        <v>58</v>
      </c>
      <c r="B43" s="31" t="s">
        <v>98</v>
      </c>
      <c r="C43" s="32" t="s">
        <v>67</v>
      </c>
      <c r="D43" s="11">
        <v>340</v>
      </c>
    </row>
    <row r="44" spans="1:4" ht="31.5" x14ac:dyDescent="0.25">
      <c r="A44" s="27" t="s">
        <v>97</v>
      </c>
      <c r="B44" s="31" t="s">
        <v>90</v>
      </c>
      <c r="C44" s="32"/>
      <c r="D44" s="11">
        <f>D45</f>
        <v>113.4</v>
      </c>
    </row>
    <row r="45" spans="1:4" ht="31.5" x14ac:dyDescent="0.25">
      <c r="A45" s="27" t="s">
        <v>58</v>
      </c>
      <c r="B45" s="31" t="s">
        <v>90</v>
      </c>
      <c r="C45" s="32" t="s">
        <v>67</v>
      </c>
      <c r="D45" s="11">
        <v>113.4</v>
      </c>
    </row>
    <row r="46" spans="1:4" s="9" customFormat="1" ht="46.15" customHeight="1" x14ac:dyDescent="0.25">
      <c r="A46" s="41" t="s">
        <v>106</v>
      </c>
      <c r="B46" s="42" t="s">
        <v>99</v>
      </c>
      <c r="C46" s="38"/>
      <c r="D46" s="10">
        <f>D47+D54+D61+D64</f>
        <v>35819.299999999996</v>
      </c>
    </row>
    <row r="47" spans="1:4" ht="31.5" x14ac:dyDescent="0.25">
      <c r="A47" s="34" t="s">
        <v>107</v>
      </c>
      <c r="B47" s="43" t="s">
        <v>100</v>
      </c>
      <c r="C47" s="32"/>
      <c r="D47" s="11">
        <f>D48+D50+D52</f>
        <v>25810.400000000001</v>
      </c>
    </row>
    <row r="48" spans="1:4" ht="33.6" customHeight="1" x14ac:dyDescent="0.25">
      <c r="A48" s="34" t="s">
        <v>108</v>
      </c>
      <c r="B48" s="43" t="s">
        <v>101</v>
      </c>
      <c r="C48" s="32"/>
      <c r="D48" s="11">
        <f>D49</f>
        <v>6609.7</v>
      </c>
    </row>
    <row r="49" spans="1:4" ht="31.5" x14ac:dyDescent="0.25">
      <c r="A49" s="27" t="s">
        <v>58</v>
      </c>
      <c r="B49" s="43" t="s">
        <v>101</v>
      </c>
      <c r="C49" s="32" t="s">
        <v>67</v>
      </c>
      <c r="D49" s="11">
        <f>7471.4-861.7</f>
        <v>6609.7</v>
      </c>
    </row>
    <row r="50" spans="1:4" ht="31.5" x14ac:dyDescent="0.25">
      <c r="A50" s="34" t="s">
        <v>109</v>
      </c>
      <c r="B50" s="43" t="s">
        <v>102</v>
      </c>
      <c r="C50" s="32"/>
      <c r="D50" s="11">
        <f>D51</f>
        <v>2389.6</v>
      </c>
    </row>
    <row r="51" spans="1:4" ht="31.5" x14ac:dyDescent="0.25">
      <c r="A51" s="27" t="s">
        <v>58</v>
      </c>
      <c r="B51" s="43" t="s">
        <v>102</v>
      </c>
      <c r="C51" s="32" t="s">
        <v>67</v>
      </c>
      <c r="D51" s="11">
        <f>1489.6+900</f>
        <v>2389.6</v>
      </c>
    </row>
    <row r="52" spans="1:4" ht="33.6" customHeight="1" x14ac:dyDescent="0.25">
      <c r="A52" s="27" t="s">
        <v>103</v>
      </c>
      <c r="B52" s="31" t="s">
        <v>104</v>
      </c>
      <c r="C52" s="32"/>
      <c r="D52" s="11">
        <f>D53</f>
        <v>16811.100000000002</v>
      </c>
    </row>
    <row r="53" spans="1:4" ht="31.5" x14ac:dyDescent="0.25">
      <c r="A53" s="27" t="s">
        <v>58</v>
      </c>
      <c r="B53" s="31" t="s">
        <v>104</v>
      </c>
      <c r="C53" s="32" t="s">
        <v>67</v>
      </c>
      <c r="D53" s="11">
        <f>16849.4-38.3</f>
        <v>16811.100000000002</v>
      </c>
    </row>
    <row r="54" spans="1:4" ht="31.5" x14ac:dyDescent="0.25">
      <c r="A54" s="44" t="s">
        <v>110</v>
      </c>
      <c r="B54" s="31" t="s">
        <v>105</v>
      </c>
      <c r="C54" s="32"/>
      <c r="D54" s="11">
        <f>D55+D59</f>
        <v>7097.5</v>
      </c>
    </row>
    <row r="55" spans="1:4" ht="31.5" x14ac:dyDescent="0.25">
      <c r="A55" s="27" t="s">
        <v>111</v>
      </c>
      <c r="B55" s="31" t="s">
        <v>112</v>
      </c>
      <c r="C55" s="32"/>
      <c r="D55" s="11">
        <f>D56+D57+D58</f>
        <v>3938.7999999999997</v>
      </c>
    </row>
    <row r="56" spans="1:4" ht="31.5" x14ac:dyDescent="0.25">
      <c r="A56" s="27" t="s">
        <v>58</v>
      </c>
      <c r="B56" s="31" t="s">
        <v>112</v>
      </c>
      <c r="C56" s="32" t="s">
        <v>67</v>
      </c>
      <c r="D56" s="11">
        <f>882.2+30-12.7</f>
        <v>899.5</v>
      </c>
    </row>
    <row r="57" spans="1:4" ht="34.15" customHeight="1" x14ac:dyDescent="0.25">
      <c r="A57" s="27" t="s">
        <v>223</v>
      </c>
      <c r="B57" s="31" t="s">
        <v>112</v>
      </c>
      <c r="C57" s="32" t="s">
        <v>224</v>
      </c>
      <c r="D57" s="11">
        <f>2707.1+82.2</f>
        <v>2789.2999999999997</v>
      </c>
    </row>
    <row r="58" spans="1:4" x14ac:dyDescent="0.25">
      <c r="A58" s="27" t="s">
        <v>56</v>
      </c>
      <c r="B58" s="31" t="s">
        <v>112</v>
      </c>
      <c r="C58" s="32" t="s">
        <v>68</v>
      </c>
      <c r="D58" s="11">
        <v>250</v>
      </c>
    </row>
    <row r="59" spans="1:4" ht="31.5" x14ac:dyDescent="0.25">
      <c r="A59" s="27" t="s">
        <v>222</v>
      </c>
      <c r="B59" s="31" t="s">
        <v>221</v>
      </c>
      <c r="C59" s="32"/>
      <c r="D59" s="11">
        <f>D60</f>
        <v>3158.7</v>
      </c>
    </row>
    <row r="60" spans="1:4" ht="32.450000000000003" customHeight="1" x14ac:dyDescent="0.25">
      <c r="A60" s="27" t="s">
        <v>223</v>
      </c>
      <c r="B60" s="31" t="s">
        <v>221</v>
      </c>
      <c r="C60" s="32" t="s">
        <v>224</v>
      </c>
      <c r="D60" s="11">
        <v>3158.7</v>
      </c>
    </row>
    <row r="61" spans="1:4" ht="33" customHeight="1" x14ac:dyDescent="0.25">
      <c r="A61" s="27" t="s">
        <v>113</v>
      </c>
      <c r="B61" s="31" t="s">
        <v>114</v>
      </c>
      <c r="C61" s="32"/>
      <c r="D61" s="11">
        <f>D62</f>
        <v>8.6999999999999993</v>
      </c>
    </row>
    <row r="62" spans="1:4" ht="31.5" x14ac:dyDescent="0.25">
      <c r="A62" s="27" t="s">
        <v>116</v>
      </c>
      <c r="B62" s="31" t="s">
        <v>115</v>
      </c>
      <c r="C62" s="32"/>
      <c r="D62" s="11">
        <f>D63</f>
        <v>8.6999999999999993</v>
      </c>
    </row>
    <row r="63" spans="1:4" ht="31.5" x14ac:dyDescent="0.25">
      <c r="A63" s="27" t="s">
        <v>58</v>
      </c>
      <c r="B63" s="31" t="s">
        <v>115</v>
      </c>
      <c r="C63" s="32" t="s">
        <v>67</v>
      </c>
      <c r="D63" s="11">
        <v>8.6999999999999993</v>
      </c>
    </row>
    <row r="64" spans="1:4" ht="31.5" x14ac:dyDescent="0.25">
      <c r="A64" s="27" t="s">
        <v>118</v>
      </c>
      <c r="B64" s="31" t="s">
        <v>117</v>
      </c>
      <c r="C64" s="32"/>
      <c r="D64" s="11">
        <f>D65+D67+D69+D71</f>
        <v>2902.7</v>
      </c>
    </row>
    <row r="65" spans="1:5" x14ac:dyDescent="0.25">
      <c r="A65" s="27" t="s">
        <v>122</v>
      </c>
      <c r="B65" s="31" t="s">
        <v>119</v>
      </c>
      <c r="C65" s="32"/>
      <c r="D65" s="11">
        <f>D66</f>
        <v>984.7</v>
      </c>
    </row>
    <row r="66" spans="1:5" ht="31.5" x14ac:dyDescent="0.25">
      <c r="A66" s="27" t="s">
        <v>58</v>
      </c>
      <c r="B66" s="31" t="s">
        <v>119</v>
      </c>
      <c r="C66" s="32" t="s">
        <v>67</v>
      </c>
      <c r="D66" s="11">
        <f>844.7+140</f>
        <v>984.7</v>
      </c>
    </row>
    <row r="67" spans="1:5" ht="33.6" customHeight="1" x14ac:dyDescent="0.25">
      <c r="A67" s="27" t="s">
        <v>123</v>
      </c>
      <c r="B67" s="31" t="s">
        <v>120</v>
      </c>
      <c r="C67" s="32"/>
      <c r="D67" s="11">
        <f>D68</f>
        <v>187.1</v>
      </c>
    </row>
    <row r="68" spans="1:5" ht="31.5" x14ac:dyDescent="0.25">
      <c r="A68" s="27" t="s">
        <v>58</v>
      </c>
      <c r="B68" s="31" t="s">
        <v>120</v>
      </c>
      <c r="C68" s="32" t="s">
        <v>67</v>
      </c>
      <c r="D68" s="11">
        <f>96.1+91</f>
        <v>187.1</v>
      </c>
    </row>
    <row r="69" spans="1:5" ht="31.5" x14ac:dyDescent="0.25">
      <c r="A69" s="27" t="s">
        <v>124</v>
      </c>
      <c r="B69" s="31" t="s">
        <v>121</v>
      </c>
      <c r="C69" s="32"/>
      <c r="D69" s="11">
        <f>D70</f>
        <v>814.5</v>
      </c>
    </row>
    <row r="70" spans="1:5" ht="31.5" x14ac:dyDescent="0.25">
      <c r="A70" s="27" t="s">
        <v>58</v>
      </c>
      <c r="B70" s="31" t="s">
        <v>121</v>
      </c>
      <c r="C70" s="32" t="s">
        <v>67</v>
      </c>
      <c r="D70" s="11">
        <f>790.9+23.6</f>
        <v>814.5</v>
      </c>
    </row>
    <row r="71" spans="1:5" ht="79.150000000000006" customHeight="1" x14ac:dyDescent="0.25">
      <c r="A71" s="27" t="s">
        <v>186</v>
      </c>
      <c r="B71" s="31" t="s">
        <v>185</v>
      </c>
      <c r="C71" s="32"/>
      <c r="D71" s="11">
        <f>D72+D73</f>
        <v>916.40000000000009</v>
      </c>
      <c r="E71" s="11"/>
    </row>
    <row r="72" spans="1:5" ht="77.25" customHeight="1" x14ac:dyDescent="0.25">
      <c r="A72" s="27" t="s">
        <v>74</v>
      </c>
      <c r="B72" s="31" t="s">
        <v>185</v>
      </c>
      <c r="C72" s="32" t="s">
        <v>73</v>
      </c>
      <c r="D72" s="11">
        <v>168.7</v>
      </c>
      <c r="E72" s="11"/>
    </row>
    <row r="73" spans="1:5" ht="31.5" x14ac:dyDescent="0.25">
      <c r="A73" s="27" t="s">
        <v>58</v>
      </c>
      <c r="B73" s="31" t="s">
        <v>185</v>
      </c>
      <c r="C73" s="32" t="s">
        <v>67</v>
      </c>
      <c r="D73" s="11">
        <f>742.1+5.6</f>
        <v>747.7</v>
      </c>
      <c r="E73" s="11"/>
    </row>
    <row r="74" spans="1:5" s="9" customFormat="1" ht="47.25" x14ac:dyDescent="0.25">
      <c r="A74" s="26" t="s">
        <v>132</v>
      </c>
      <c r="B74" s="30" t="s">
        <v>125</v>
      </c>
      <c r="C74" s="38"/>
      <c r="D74" s="10">
        <f>D75+D80+D84+D88</f>
        <v>9634.2999999999993</v>
      </c>
    </row>
    <row r="75" spans="1:5" ht="31.5" x14ac:dyDescent="0.25">
      <c r="A75" s="27" t="s">
        <v>133</v>
      </c>
      <c r="B75" s="31" t="s">
        <v>126</v>
      </c>
      <c r="C75" s="32"/>
      <c r="D75" s="73">
        <f>D76</f>
        <v>6580.4</v>
      </c>
    </row>
    <row r="76" spans="1:5" ht="31.5" x14ac:dyDescent="0.25">
      <c r="A76" s="27" t="s">
        <v>72</v>
      </c>
      <c r="B76" s="31" t="s">
        <v>127</v>
      </c>
      <c r="C76" s="32"/>
      <c r="D76" s="11">
        <f>D77+D78+D79</f>
        <v>6580.4</v>
      </c>
    </row>
    <row r="77" spans="1:5" ht="78.599999999999994" customHeight="1" x14ac:dyDescent="0.25">
      <c r="A77" s="27" t="s">
        <v>74</v>
      </c>
      <c r="B77" s="31" t="s">
        <v>127</v>
      </c>
      <c r="C77" s="32" t="s">
        <v>73</v>
      </c>
      <c r="D77" s="11">
        <v>4828.3999999999996</v>
      </c>
    </row>
    <row r="78" spans="1:5" ht="31.5" x14ac:dyDescent="0.25">
      <c r="A78" s="27" t="s">
        <v>58</v>
      </c>
      <c r="B78" s="31" t="s">
        <v>127</v>
      </c>
      <c r="C78" s="32" t="s">
        <v>67</v>
      </c>
      <c r="D78" s="11">
        <f>1936.9-185</f>
        <v>1751.9</v>
      </c>
    </row>
    <row r="79" spans="1:5" x14ac:dyDescent="0.25">
      <c r="A79" s="27" t="s">
        <v>56</v>
      </c>
      <c r="B79" s="31" t="s">
        <v>127</v>
      </c>
      <c r="C79" s="32" t="s">
        <v>68</v>
      </c>
      <c r="D79" s="11">
        <v>0.1</v>
      </c>
    </row>
    <row r="80" spans="1:5" ht="31.5" x14ac:dyDescent="0.25">
      <c r="A80" s="27" t="s">
        <v>134</v>
      </c>
      <c r="B80" s="31" t="s">
        <v>128</v>
      </c>
      <c r="C80" s="32"/>
      <c r="D80" s="11">
        <f>D81</f>
        <v>430.70000000000005</v>
      </c>
    </row>
    <row r="81" spans="1:4" ht="31.5" x14ac:dyDescent="0.25">
      <c r="A81" s="27" t="s">
        <v>135</v>
      </c>
      <c r="B81" s="31" t="s">
        <v>136</v>
      </c>
      <c r="C81" s="32"/>
      <c r="D81" s="11">
        <f>D82+D83</f>
        <v>430.70000000000005</v>
      </c>
    </row>
    <row r="82" spans="1:4" ht="47.25" x14ac:dyDescent="0.25">
      <c r="A82" s="27" t="s">
        <v>138</v>
      </c>
      <c r="B82" s="31" t="s">
        <v>136</v>
      </c>
      <c r="C82" s="32" t="s">
        <v>137</v>
      </c>
      <c r="D82" s="11">
        <v>346.6</v>
      </c>
    </row>
    <row r="83" spans="1:4" ht="31.5" x14ac:dyDescent="0.25">
      <c r="A83" s="27" t="s">
        <v>58</v>
      </c>
      <c r="B83" s="31" t="s">
        <v>136</v>
      </c>
      <c r="C83" s="32" t="s">
        <v>67</v>
      </c>
      <c r="D83" s="11">
        <f>137.1-53</f>
        <v>84.1</v>
      </c>
    </row>
    <row r="84" spans="1:4" ht="33" customHeight="1" x14ac:dyDescent="0.25">
      <c r="A84" s="27" t="s">
        <v>139</v>
      </c>
      <c r="B84" s="31" t="s">
        <v>129</v>
      </c>
      <c r="C84" s="32"/>
      <c r="D84" s="11">
        <f>D85</f>
        <v>2130.1999999999998</v>
      </c>
    </row>
    <row r="85" spans="1:4" x14ac:dyDescent="0.25">
      <c r="A85" s="27" t="s">
        <v>57</v>
      </c>
      <c r="B85" s="31" t="s">
        <v>140</v>
      </c>
      <c r="C85" s="32"/>
      <c r="D85" s="11">
        <f>D86+D87</f>
        <v>2130.1999999999998</v>
      </c>
    </row>
    <row r="86" spans="1:4" ht="81" customHeight="1" x14ac:dyDescent="0.25">
      <c r="A86" s="27" t="s">
        <v>74</v>
      </c>
      <c r="B86" s="31" t="s">
        <v>140</v>
      </c>
      <c r="C86" s="32" t="s">
        <v>73</v>
      </c>
      <c r="D86" s="11">
        <v>714.1</v>
      </c>
    </row>
    <row r="87" spans="1:4" ht="31.5" x14ac:dyDescent="0.25">
      <c r="A87" s="27" t="s">
        <v>58</v>
      </c>
      <c r="B87" s="31" t="s">
        <v>140</v>
      </c>
      <c r="C87" s="32" t="s">
        <v>67</v>
      </c>
      <c r="D87" s="11">
        <f>731.1+685</f>
        <v>1416.1</v>
      </c>
    </row>
    <row r="88" spans="1:4" ht="31.5" customHeight="1" x14ac:dyDescent="0.25">
      <c r="A88" s="27" t="s">
        <v>141</v>
      </c>
      <c r="B88" s="31" t="s">
        <v>130</v>
      </c>
      <c r="C88" s="32"/>
      <c r="D88" s="11">
        <f>D89</f>
        <v>492.99999999999994</v>
      </c>
    </row>
    <row r="89" spans="1:4" ht="31.5" x14ac:dyDescent="0.25">
      <c r="A89" s="27" t="s">
        <v>142</v>
      </c>
      <c r="B89" s="31" t="s">
        <v>131</v>
      </c>
      <c r="C89" s="32"/>
      <c r="D89" s="11">
        <f>D90</f>
        <v>492.99999999999994</v>
      </c>
    </row>
    <row r="90" spans="1:4" ht="31.5" x14ac:dyDescent="0.25">
      <c r="A90" s="27" t="s">
        <v>58</v>
      </c>
      <c r="B90" s="31" t="s">
        <v>131</v>
      </c>
      <c r="C90" s="32" t="s">
        <v>67</v>
      </c>
      <c r="D90" s="11">
        <f>747.5-59.2-195.3</f>
        <v>492.99999999999994</v>
      </c>
    </row>
    <row r="91" spans="1:4" s="9" customFormat="1" ht="51" customHeight="1" x14ac:dyDescent="0.25">
      <c r="A91" s="26" t="s">
        <v>145</v>
      </c>
      <c r="B91" s="30" t="s">
        <v>143</v>
      </c>
      <c r="C91" s="38"/>
      <c r="D91" s="10">
        <f>D92+D95</f>
        <v>50</v>
      </c>
    </row>
    <row r="92" spans="1:4" s="9" customFormat="1" ht="31.5" x14ac:dyDescent="0.25">
      <c r="A92" s="27" t="s">
        <v>316</v>
      </c>
      <c r="B92" s="31" t="s">
        <v>317</v>
      </c>
      <c r="C92" s="38"/>
      <c r="D92" s="36">
        <f>D93</f>
        <v>23</v>
      </c>
    </row>
    <row r="93" spans="1:4" ht="33" customHeight="1" x14ac:dyDescent="0.25">
      <c r="A93" s="27" t="s">
        <v>314</v>
      </c>
      <c r="B93" s="31" t="s">
        <v>312</v>
      </c>
      <c r="C93" s="32"/>
      <c r="D93" s="11">
        <f>D94</f>
        <v>23</v>
      </c>
    </row>
    <row r="94" spans="1:4" ht="31.5" x14ac:dyDescent="0.25">
      <c r="A94" s="27" t="s">
        <v>58</v>
      </c>
      <c r="B94" s="31" t="s">
        <v>312</v>
      </c>
      <c r="C94" s="32" t="s">
        <v>67</v>
      </c>
      <c r="D94" s="11">
        <v>23</v>
      </c>
    </row>
    <row r="95" spans="1:4" ht="19.149999999999999" customHeight="1" x14ac:dyDescent="0.25">
      <c r="A95" s="27" t="s">
        <v>146</v>
      </c>
      <c r="B95" s="31" t="s">
        <v>144</v>
      </c>
      <c r="C95" s="32"/>
      <c r="D95" s="11">
        <f>D96</f>
        <v>27</v>
      </c>
    </row>
    <row r="96" spans="1:4" ht="33" customHeight="1" x14ac:dyDescent="0.25">
      <c r="A96" s="27" t="s">
        <v>189</v>
      </c>
      <c r="B96" s="31" t="s">
        <v>147</v>
      </c>
      <c r="C96" s="32"/>
      <c r="D96" s="11">
        <f>D97</f>
        <v>27</v>
      </c>
    </row>
    <row r="97" spans="1:4" ht="31.5" x14ac:dyDescent="0.25">
      <c r="A97" s="27" t="s">
        <v>58</v>
      </c>
      <c r="B97" s="31" t="s">
        <v>147</v>
      </c>
      <c r="C97" s="32" t="s">
        <v>67</v>
      </c>
      <c r="D97" s="11">
        <f>50-23</f>
        <v>27</v>
      </c>
    </row>
    <row r="98" spans="1:4" s="9" customFormat="1" x14ac:dyDescent="0.25">
      <c r="A98" s="45" t="s">
        <v>18</v>
      </c>
      <c r="B98" s="38" t="s">
        <v>20</v>
      </c>
      <c r="C98" s="38" t="s">
        <v>20</v>
      </c>
      <c r="D98" s="10">
        <f>D17+D33+D46+D74+D91</f>
        <v>59214.599999999991</v>
      </c>
    </row>
    <row r="99" spans="1:4" s="9" customFormat="1" ht="49.15" customHeight="1" x14ac:dyDescent="0.25">
      <c r="A99" s="26" t="s">
        <v>148</v>
      </c>
      <c r="B99" s="31" t="s">
        <v>151</v>
      </c>
      <c r="C99" s="38"/>
      <c r="D99" s="10">
        <f>D100+D103+D106</f>
        <v>6663.6</v>
      </c>
    </row>
    <row r="100" spans="1:4" ht="31.5" x14ac:dyDescent="0.25">
      <c r="A100" s="27" t="s">
        <v>149</v>
      </c>
      <c r="B100" s="31" t="s">
        <v>152</v>
      </c>
      <c r="C100" s="32"/>
      <c r="D100" s="11">
        <f>D101</f>
        <v>1061.0999999999999</v>
      </c>
    </row>
    <row r="101" spans="1:4" ht="31.5" x14ac:dyDescent="0.25">
      <c r="A101" s="27" t="s">
        <v>150</v>
      </c>
      <c r="B101" s="31" t="s">
        <v>153</v>
      </c>
      <c r="C101" s="32"/>
      <c r="D101" s="11">
        <f>D102</f>
        <v>1061.0999999999999</v>
      </c>
    </row>
    <row r="102" spans="1:4" ht="81" customHeight="1" x14ac:dyDescent="0.25">
      <c r="A102" s="27" t="s">
        <v>74</v>
      </c>
      <c r="B102" s="31" t="s">
        <v>153</v>
      </c>
      <c r="C102" s="32" t="s">
        <v>73</v>
      </c>
      <c r="D102" s="11">
        <v>1061.0999999999999</v>
      </c>
    </row>
    <row r="103" spans="1:4" ht="31.5" x14ac:dyDescent="0.25">
      <c r="A103" s="27" t="s">
        <v>154</v>
      </c>
      <c r="B103" s="31" t="s">
        <v>155</v>
      </c>
      <c r="C103" s="32"/>
      <c r="D103" s="11">
        <f>D104</f>
        <v>5590.9</v>
      </c>
    </row>
    <row r="104" spans="1:4" ht="31.5" x14ac:dyDescent="0.25">
      <c r="A104" s="27" t="s">
        <v>150</v>
      </c>
      <c r="B104" s="31" t="s">
        <v>156</v>
      </c>
      <c r="C104" s="32"/>
      <c r="D104" s="11">
        <f>D105</f>
        <v>5590.9</v>
      </c>
    </row>
    <row r="105" spans="1:4" ht="81" customHeight="1" x14ac:dyDescent="0.25">
      <c r="A105" s="27" t="s">
        <v>74</v>
      </c>
      <c r="B105" s="31" t="s">
        <v>156</v>
      </c>
      <c r="C105" s="32" t="s">
        <v>73</v>
      </c>
      <c r="D105" s="11">
        <v>5590.9</v>
      </c>
    </row>
    <row r="106" spans="1:4" ht="31.5" x14ac:dyDescent="0.25">
      <c r="A106" s="27" t="s">
        <v>160</v>
      </c>
      <c r="B106" s="31" t="s">
        <v>157</v>
      </c>
      <c r="C106" s="32"/>
      <c r="D106" s="11">
        <f>D107</f>
        <v>11.6</v>
      </c>
    </row>
    <row r="107" spans="1:4" ht="32.450000000000003" customHeight="1" x14ac:dyDescent="0.25">
      <c r="A107" s="27" t="s">
        <v>159</v>
      </c>
      <c r="B107" s="31" t="s">
        <v>158</v>
      </c>
      <c r="C107" s="32"/>
      <c r="D107" s="11">
        <f>D108</f>
        <v>11.6</v>
      </c>
    </row>
    <row r="108" spans="1:4" x14ac:dyDescent="0.25">
      <c r="A108" s="27" t="s">
        <v>56</v>
      </c>
      <c r="B108" s="31" t="s">
        <v>158</v>
      </c>
      <c r="C108" s="32" t="s">
        <v>68</v>
      </c>
      <c r="D108" s="11">
        <v>11.6</v>
      </c>
    </row>
    <row r="109" spans="1:4" s="9" customFormat="1" ht="31.5" x14ac:dyDescent="0.25">
      <c r="A109" s="26" t="s">
        <v>164</v>
      </c>
      <c r="B109" s="30" t="s">
        <v>165</v>
      </c>
      <c r="C109" s="38"/>
      <c r="D109" s="10">
        <f>D110+D113</f>
        <v>662.3</v>
      </c>
    </row>
    <row r="110" spans="1:4" s="37" customFormat="1" ht="31.5" x14ac:dyDescent="0.25">
      <c r="A110" s="27" t="s">
        <v>167</v>
      </c>
      <c r="B110" s="31" t="s">
        <v>166</v>
      </c>
      <c r="C110" s="35"/>
      <c r="D110" s="36">
        <f>D111</f>
        <v>3.8</v>
      </c>
    </row>
    <row r="111" spans="1:4" ht="47.25" x14ac:dyDescent="0.25">
      <c r="A111" s="27" t="s">
        <v>162</v>
      </c>
      <c r="B111" s="31" t="s">
        <v>168</v>
      </c>
      <c r="C111" s="32"/>
      <c r="D111" s="11">
        <f>D112</f>
        <v>3.8</v>
      </c>
    </row>
    <row r="112" spans="1:4" ht="31.5" x14ac:dyDescent="0.25">
      <c r="A112" s="27" t="s">
        <v>58</v>
      </c>
      <c r="B112" s="31" t="s">
        <v>168</v>
      </c>
      <c r="C112" s="32" t="s">
        <v>67</v>
      </c>
      <c r="D112" s="11">
        <v>3.8</v>
      </c>
    </row>
    <row r="113" spans="1:4" ht="31.5" x14ac:dyDescent="0.25">
      <c r="A113" s="27" t="s">
        <v>171</v>
      </c>
      <c r="B113" s="31" t="s">
        <v>169</v>
      </c>
      <c r="C113" s="32"/>
      <c r="D113" s="11">
        <f>D114+D116</f>
        <v>658.5</v>
      </c>
    </row>
    <row r="114" spans="1:4" ht="47.25" x14ac:dyDescent="0.25">
      <c r="A114" s="27" t="s">
        <v>163</v>
      </c>
      <c r="B114" s="31" t="s">
        <v>170</v>
      </c>
      <c r="C114" s="32"/>
      <c r="D114" s="11">
        <f>D115</f>
        <v>490.6</v>
      </c>
    </row>
    <row r="115" spans="1:4" ht="77.25" customHeight="1" x14ac:dyDescent="0.25">
      <c r="A115" s="27" t="s">
        <v>74</v>
      </c>
      <c r="B115" s="31" t="s">
        <v>170</v>
      </c>
      <c r="C115" s="32" t="s">
        <v>73</v>
      </c>
      <c r="D115" s="11">
        <v>490.6</v>
      </c>
    </row>
    <row r="116" spans="1:4" ht="47.25" x14ac:dyDescent="0.25">
      <c r="A116" s="27" t="s">
        <v>163</v>
      </c>
      <c r="B116" s="31" t="s">
        <v>218</v>
      </c>
      <c r="C116" s="32"/>
      <c r="D116" s="11">
        <f>D117</f>
        <v>167.9</v>
      </c>
    </row>
    <row r="117" spans="1:4" ht="77.25" customHeight="1" x14ac:dyDescent="0.25">
      <c r="A117" s="27" t="s">
        <v>74</v>
      </c>
      <c r="B117" s="31" t="s">
        <v>218</v>
      </c>
      <c r="C117" s="32" t="s">
        <v>73</v>
      </c>
      <c r="D117" s="11">
        <v>167.9</v>
      </c>
    </row>
    <row r="118" spans="1:4" s="9" customFormat="1" ht="31.5" x14ac:dyDescent="0.25">
      <c r="A118" s="26" t="s">
        <v>190</v>
      </c>
      <c r="B118" s="30" t="s">
        <v>172</v>
      </c>
      <c r="C118" s="38"/>
      <c r="D118" s="10">
        <f>D119+D122+D125</f>
        <v>364.20000000000005</v>
      </c>
    </row>
    <row r="119" spans="1:4" ht="47.25" x14ac:dyDescent="0.25">
      <c r="A119" s="27" t="s">
        <v>178</v>
      </c>
      <c r="B119" s="31" t="s">
        <v>173</v>
      </c>
      <c r="C119" s="32"/>
      <c r="D119" s="11">
        <f>D120</f>
        <v>46.8</v>
      </c>
    </row>
    <row r="120" spans="1:4" ht="97.15" customHeight="1" x14ac:dyDescent="0.25">
      <c r="A120" s="27" t="s">
        <v>174</v>
      </c>
      <c r="B120" s="31" t="s">
        <v>175</v>
      </c>
      <c r="C120" s="32"/>
      <c r="D120" s="11">
        <f>D121</f>
        <v>46.8</v>
      </c>
    </row>
    <row r="121" spans="1:4" x14ac:dyDescent="0.25">
      <c r="A121" s="27" t="s">
        <v>83</v>
      </c>
      <c r="B121" s="31" t="s">
        <v>175</v>
      </c>
      <c r="C121" s="32" t="s">
        <v>93</v>
      </c>
      <c r="D121" s="11">
        <v>46.8</v>
      </c>
    </row>
    <row r="122" spans="1:4" ht="31.5" x14ac:dyDescent="0.25">
      <c r="A122" s="27" t="s">
        <v>179</v>
      </c>
      <c r="B122" s="31" t="s">
        <v>176</v>
      </c>
      <c r="C122" s="32"/>
      <c r="D122" s="11">
        <f>D123</f>
        <v>116.5</v>
      </c>
    </row>
    <row r="123" spans="1:4" ht="94.9" customHeight="1" x14ac:dyDescent="0.25">
      <c r="A123" s="27" t="s">
        <v>174</v>
      </c>
      <c r="B123" s="31" t="s">
        <v>177</v>
      </c>
      <c r="C123" s="32"/>
      <c r="D123" s="11">
        <f>D124</f>
        <v>116.5</v>
      </c>
    </row>
    <row r="124" spans="1:4" x14ac:dyDescent="0.25">
      <c r="A124" s="27" t="s">
        <v>83</v>
      </c>
      <c r="B124" s="31" t="s">
        <v>177</v>
      </c>
      <c r="C124" s="32" t="s">
        <v>93</v>
      </c>
      <c r="D124" s="11">
        <v>116.5</v>
      </c>
    </row>
    <row r="125" spans="1:4" ht="47.25" x14ac:dyDescent="0.25">
      <c r="A125" s="46" t="s">
        <v>180</v>
      </c>
      <c r="B125" s="31" t="s">
        <v>183</v>
      </c>
      <c r="C125" s="32"/>
      <c r="D125" s="11">
        <f>D126</f>
        <v>200.9</v>
      </c>
    </row>
    <row r="126" spans="1:4" ht="93.75" customHeight="1" x14ac:dyDescent="0.25">
      <c r="A126" s="46" t="s">
        <v>181</v>
      </c>
      <c r="B126" s="31" t="s">
        <v>184</v>
      </c>
      <c r="C126" s="32"/>
      <c r="D126" s="11">
        <f>D127</f>
        <v>200.9</v>
      </c>
    </row>
    <row r="127" spans="1:4" x14ac:dyDescent="0.25">
      <c r="A127" s="27" t="s">
        <v>83</v>
      </c>
      <c r="B127" s="31" t="s">
        <v>184</v>
      </c>
      <c r="C127" s="32" t="s">
        <v>93</v>
      </c>
      <c r="D127" s="11">
        <v>200.9</v>
      </c>
    </row>
    <row r="128" spans="1:4" s="9" customFormat="1" ht="33" customHeight="1" x14ac:dyDescent="0.25">
      <c r="A128" s="26" t="s">
        <v>214</v>
      </c>
      <c r="B128" s="30" t="s">
        <v>213</v>
      </c>
      <c r="C128" s="38"/>
      <c r="D128" s="10">
        <f>D129+D131+D133+D135</f>
        <v>162.80000000000001</v>
      </c>
    </row>
    <row r="129" spans="1:5" ht="45.6" customHeight="1" x14ac:dyDescent="0.25">
      <c r="A129" s="27" t="s">
        <v>216</v>
      </c>
      <c r="B129" s="31" t="s">
        <v>217</v>
      </c>
      <c r="C129" s="32"/>
      <c r="D129" s="11">
        <f>D130</f>
        <v>27.8</v>
      </c>
      <c r="E129" s="11"/>
    </row>
    <row r="130" spans="1:5" ht="31.5" x14ac:dyDescent="0.25">
      <c r="A130" s="27" t="s">
        <v>58</v>
      </c>
      <c r="B130" s="31" t="s">
        <v>217</v>
      </c>
      <c r="C130" s="32" t="s">
        <v>67</v>
      </c>
      <c r="D130" s="11">
        <f>7.8+20</f>
        <v>27.8</v>
      </c>
      <c r="E130" s="11"/>
    </row>
    <row r="131" spans="1:5" ht="33" customHeight="1" x14ac:dyDescent="0.25">
      <c r="A131" s="27" t="s">
        <v>161</v>
      </c>
      <c r="B131" s="31" t="s">
        <v>215</v>
      </c>
      <c r="C131" s="32"/>
      <c r="D131" s="11">
        <f>D132</f>
        <v>85</v>
      </c>
    </row>
    <row r="132" spans="1:5" x14ac:dyDescent="0.25">
      <c r="A132" s="27" t="s">
        <v>56</v>
      </c>
      <c r="B132" s="31" t="s">
        <v>215</v>
      </c>
      <c r="C132" s="32" t="s">
        <v>68</v>
      </c>
      <c r="D132" s="11">
        <v>85</v>
      </c>
    </row>
    <row r="133" spans="1:5" ht="31.5" x14ac:dyDescent="0.25">
      <c r="A133" s="27" t="s">
        <v>235</v>
      </c>
      <c r="B133" s="31" t="s">
        <v>234</v>
      </c>
      <c r="C133" s="32"/>
      <c r="D133" s="11">
        <f>D134</f>
        <v>15</v>
      </c>
    </row>
    <row r="134" spans="1:5" ht="31.5" x14ac:dyDescent="0.25">
      <c r="A134" s="34" t="s">
        <v>55</v>
      </c>
      <c r="B134" s="31" t="s">
        <v>234</v>
      </c>
      <c r="C134" s="32" t="s">
        <v>79</v>
      </c>
      <c r="D134" s="11">
        <v>15</v>
      </c>
    </row>
    <row r="135" spans="1:5" x14ac:dyDescent="0.25">
      <c r="A135" s="27" t="s">
        <v>310</v>
      </c>
      <c r="B135" s="31" t="s">
        <v>309</v>
      </c>
      <c r="C135" s="32"/>
      <c r="D135" s="11">
        <f>D136</f>
        <v>35</v>
      </c>
    </row>
    <row r="136" spans="1:5" ht="31.5" x14ac:dyDescent="0.25">
      <c r="A136" s="34" t="s">
        <v>58</v>
      </c>
      <c r="B136" s="31" t="s">
        <v>309</v>
      </c>
      <c r="C136" s="32" t="s">
        <v>67</v>
      </c>
      <c r="D136" s="11">
        <v>35</v>
      </c>
    </row>
    <row r="137" spans="1:5" s="9" customFormat="1" x14ac:dyDescent="0.25">
      <c r="A137" s="98" t="s">
        <v>19</v>
      </c>
      <c r="B137" s="98"/>
      <c r="C137" s="98"/>
      <c r="D137" s="10">
        <f>D99+D109+D118+D128</f>
        <v>7852.9000000000005</v>
      </c>
    </row>
    <row r="138" spans="1:5" s="9" customFormat="1" x14ac:dyDescent="0.25">
      <c r="A138" s="108" t="s">
        <v>182</v>
      </c>
      <c r="B138" s="108"/>
      <c r="C138" s="108"/>
      <c r="D138" s="10">
        <f>D98+D137</f>
        <v>67067.499999999985</v>
      </c>
    </row>
    <row r="141" spans="1:5" ht="53.25" customHeight="1" x14ac:dyDescent="0.25">
      <c r="A141" s="4" t="s">
        <v>3</v>
      </c>
      <c r="D141" s="40" t="s">
        <v>4</v>
      </c>
    </row>
  </sheetData>
  <mergeCells count="16">
    <mergeCell ref="B1:D1"/>
    <mergeCell ref="B2:D2"/>
    <mergeCell ref="B3:D3"/>
    <mergeCell ref="B4:D4"/>
    <mergeCell ref="B5:D5"/>
    <mergeCell ref="A137:C137"/>
    <mergeCell ref="A138:C138"/>
    <mergeCell ref="A14:A15"/>
    <mergeCell ref="B14:C14"/>
    <mergeCell ref="D14:D15"/>
    <mergeCell ref="A12:D12"/>
    <mergeCell ref="B6:D6"/>
    <mergeCell ref="B7:D7"/>
    <mergeCell ref="B8:D8"/>
    <mergeCell ref="B9:D9"/>
    <mergeCell ref="B10:D10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abSelected="1" view="pageBreakPreview" topLeftCell="A146" zoomScaleNormal="100" zoomScaleSheetLayoutView="100" workbookViewId="0">
      <selection activeCell="E154" sqref="E154"/>
    </sheetView>
  </sheetViews>
  <sheetFormatPr defaultRowHeight="15.75" x14ac:dyDescent="0.25"/>
  <cols>
    <col min="1" max="1" width="32" customWidth="1"/>
    <col min="2" max="2" width="6" customWidth="1"/>
    <col min="3" max="3" width="6.625" customWidth="1"/>
    <col min="4" max="4" width="6.875" customWidth="1"/>
    <col min="5" max="5" width="13" customWidth="1"/>
    <col min="6" max="6" width="7.375" customWidth="1"/>
    <col min="7" max="7" width="8.125" customWidth="1"/>
  </cols>
  <sheetData>
    <row r="1" spans="1:8" ht="18.75" x14ac:dyDescent="0.3">
      <c r="D1" s="109" t="s">
        <v>301</v>
      </c>
      <c r="E1" s="109"/>
      <c r="F1" s="109"/>
      <c r="G1" s="109"/>
    </row>
    <row r="2" spans="1:8" ht="18.75" x14ac:dyDescent="0.3">
      <c r="D2" s="109" t="s">
        <v>0</v>
      </c>
      <c r="E2" s="109"/>
      <c r="F2" s="109"/>
      <c r="G2" s="109"/>
    </row>
    <row r="3" spans="1:8" ht="18.75" x14ac:dyDescent="0.3">
      <c r="D3" s="109" t="s">
        <v>1</v>
      </c>
      <c r="E3" s="109"/>
      <c r="F3" s="109"/>
      <c r="G3" s="109"/>
    </row>
    <row r="4" spans="1:8" ht="18.75" x14ac:dyDescent="0.3">
      <c r="D4" s="109" t="s">
        <v>2</v>
      </c>
      <c r="E4" s="109"/>
      <c r="F4" s="109"/>
      <c r="G4" s="109"/>
    </row>
    <row r="5" spans="1:8" ht="18.75" x14ac:dyDescent="0.3">
      <c r="D5" s="109" t="s">
        <v>311</v>
      </c>
      <c r="E5" s="109"/>
      <c r="F5" s="109"/>
      <c r="G5" s="109"/>
    </row>
    <row r="6" spans="1:8" ht="18.75" x14ac:dyDescent="0.3">
      <c r="D6" s="109" t="s">
        <v>231</v>
      </c>
      <c r="E6" s="109"/>
      <c r="F6" s="109"/>
      <c r="G6" s="109"/>
    </row>
    <row r="7" spans="1:8" ht="18.75" x14ac:dyDescent="0.3">
      <c r="D7" s="109" t="s">
        <v>0</v>
      </c>
      <c r="E7" s="109"/>
      <c r="F7" s="109"/>
      <c r="G7" s="109"/>
    </row>
    <row r="8" spans="1:8" ht="18.75" x14ac:dyDescent="0.3">
      <c r="D8" s="109" t="s">
        <v>1</v>
      </c>
      <c r="E8" s="109"/>
      <c r="F8" s="109"/>
      <c r="G8" s="109"/>
    </row>
    <row r="9" spans="1:8" ht="18.75" x14ac:dyDescent="0.3">
      <c r="D9" s="109" t="s">
        <v>2</v>
      </c>
      <c r="E9" s="109"/>
      <c r="F9" s="109"/>
      <c r="G9" s="109"/>
    </row>
    <row r="10" spans="1:8" ht="18.75" x14ac:dyDescent="0.3">
      <c r="D10" s="109" t="s">
        <v>228</v>
      </c>
      <c r="E10" s="109"/>
      <c r="F10" s="109"/>
      <c r="G10" s="109"/>
    </row>
    <row r="12" spans="1:8" ht="35.450000000000003" customHeight="1" x14ac:dyDescent="0.3">
      <c r="A12" s="95" t="s">
        <v>219</v>
      </c>
      <c r="B12" s="95"/>
      <c r="C12" s="95"/>
      <c r="D12" s="95"/>
      <c r="E12" s="95"/>
      <c r="F12" s="95"/>
      <c r="G12" s="95"/>
    </row>
    <row r="14" spans="1:8" x14ac:dyDescent="0.25">
      <c r="A14" s="96" t="s">
        <v>15</v>
      </c>
      <c r="B14" s="97"/>
      <c r="C14" s="97"/>
      <c r="D14" s="97"/>
      <c r="E14" s="97"/>
      <c r="F14" s="97"/>
      <c r="G14" s="96" t="s">
        <v>7</v>
      </c>
    </row>
    <row r="15" spans="1:8" s="4" customFormat="1" ht="47.25" x14ac:dyDescent="0.25">
      <c r="A15" s="96"/>
      <c r="B15" s="3" t="s">
        <v>17</v>
      </c>
      <c r="C15" s="3" t="s">
        <v>11</v>
      </c>
      <c r="D15" s="3" t="s">
        <v>220</v>
      </c>
      <c r="E15" s="3" t="s">
        <v>13</v>
      </c>
      <c r="F15" s="3" t="s">
        <v>16</v>
      </c>
      <c r="G15" s="96"/>
      <c r="H15" s="1"/>
    </row>
    <row r="16" spans="1:8" ht="16.5" thickBot="1" x14ac:dyDescent="0.3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</row>
    <row r="17" spans="1:9" ht="21" customHeight="1" x14ac:dyDescent="0.25">
      <c r="A17" s="26" t="s">
        <v>191</v>
      </c>
      <c r="B17" s="30"/>
      <c r="C17" s="51"/>
      <c r="D17" s="51"/>
      <c r="E17" s="51"/>
      <c r="F17" s="51"/>
      <c r="G17" s="52">
        <f>G18</f>
        <v>67067.500000000015</v>
      </c>
      <c r="I17" s="53"/>
    </row>
    <row r="18" spans="1:9" ht="48" customHeight="1" x14ac:dyDescent="0.25">
      <c r="A18" s="26" t="s">
        <v>154</v>
      </c>
      <c r="B18" s="30">
        <v>992</v>
      </c>
      <c r="C18" s="54"/>
      <c r="D18" s="54"/>
      <c r="E18" s="54"/>
      <c r="F18" s="54"/>
      <c r="G18" s="55">
        <f>G19+G81+G89+G105+G124+G157+G166+G181</f>
        <v>67067.500000000015</v>
      </c>
    </row>
    <row r="19" spans="1:9" s="59" customFormat="1" ht="20.45" customHeight="1" x14ac:dyDescent="0.25">
      <c r="A19" s="56" t="s">
        <v>192</v>
      </c>
      <c r="B19" s="57">
        <v>992</v>
      </c>
      <c r="C19" s="57" t="s">
        <v>38</v>
      </c>
      <c r="D19" s="57"/>
      <c r="E19" s="57"/>
      <c r="F19" s="57"/>
      <c r="G19" s="70">
        <f>G20+G25+G34+G45+G49+G79</f>
        <v>19130.5</v>
      </c>
    </row>
    <row r="20" spans="1:9" ht="63" x14ac:dyDescent="0.25">
      <c r="A20" s="27" t="s">
        <v>23</v>
      </c>
      <c r="B20" s="31">
        <v>992</v>
      </c>
      <c r="C20" s="31" t="s">
        <v>38</v>
      </c>
      <c r="D20" s="31" t="s">
        <v>39</v>
      </c>
      <c r="E20" s="31"/>
      <c r="F20" s="31"/>
      <c r="G20" s="60">
        <f>G21</f>
        <v>1061.0999999999999</v>
      </c>
    </row>
    <row r="21" spans="1:9" ht="64.900000000000006" customHeight="1" x14ac:dyDescent="0.25">
      <c r="A21" s="27" t="s">
        <v>148</v>
      </c>
      <c r="B21" s="31">
        <v>992</v>
      </c>
      <c r="C21" s="31" t="s">
        <v>38</v>
      </c>
      <c r="D21" s="31" t="s">
        <v>39</v>
      </c>
      <c r="E21" s="31" t="s">
        <v>151</v>
      </c>
      <c r="F21" s="31"/>
      <c r="G21" s="60">
        <f>G22</f>
        <v>1061.0999999999999</v>
      </c>
    </row>
    <row r="22" spans="1:9" ht="47.25" x14ac:dyDescent="0.25">
      <c r="A22" s="27" t="s">
        <v>149</v>
      </c>
      <c r="B22" s="31">
        <v>992</v>
      </c>
      <c r="C22" s="31" t="s">
        <v>38</v>
      </c>
      <c r="D22" s="31" t="s">
        <v>39</v>
      </c>
      <c r="E22" s="31" t="s">
        <v>152</v>
      </c>
      <c r="F22" s="31"/>
      <c r="G22" s="60">
        <f>G24</f>
        <v>1061.0999999999999</v>
      </c>
    </row>
    <row r="23" spans="1:9" ht="33.6" customHeight="1" x14ac:dyDescent="0.25">
      <c r="A23" s="27" t="s">
        <v>193</v>
      </c>
      <c r="B23" s="31">
        <v>992</v>
      </c>
      <c r="C23" s="31" t="s">
        <v>38</v>
      </c>
      <c r="D23" s="31" t="s">
        <v>39</v>
      </c>
      <c r="E23" s="31" t="s">
        <v>153</v>
      </c>
      <c r="F23" s="31"/>
      <c r="G23" s="60">
        <f>G24</f>
        <v>1061.0999999999999</v>
      </c>
    </row>
    <row r="24" spans="1:9" ht="124.15" customHeight="1" x14ac:dyDescent="0.25">
      <c r="A24" s="27" t="s">
        <v>74</v>
      </c>
      <c r="B24" s="31">
        <v>992</v>
      </c>
      <c r="C24" s="31" t="s">
        <v>38</v>
      </c>
      <c r="D24" s="31" t="s">
        <v>39</v>
      </c>
      <c r="E24" s="31" t="s">
        <v>153</v>
      </c>
      <c r="F24" s="31" t="s">
        <v>73</v>
      </c>
      <c r="G24" s="60">
        <v>1061.0999999999999</v>
      </c>
    </row>
    <row r="25" spans="1:9" ht="94.9" customHeight="1" x14ac:dyDescent="0.25">
      <c r="A25" s="27" t="s">
        <v>194</v>
      </c>
      <c r="B25" s="31">
        <v>992</v>
      </c>
      <c r="C25" s="31" t="s">
        <v>38</v>
      </c>
      <c r="D25" s="31" t="s">
        <v>41</v>
      </c>
      <c r="E25" s="31"/>
      <c r="F25" s="31"/>
      <c r="G25" s="60">
        <f>G26+G30</f>
        <v>5594.7</v>
      </c>
    </row>
    <row r="26" spans="1:9" ht="64.150000000000006" customHeight="1" x14ac:dyDescent="0.25">
      <c r="A26" s="27" t="s">
        <v>148</v>
      </c>
      <c r="B26" s="31">
        <v>992</v>
      </c>
      <c r="C26" s="31" t="s">
        <v>38</v>
      </c>
      <c r="D26" s="31" t="s">
        <v>41</v>
      </c>
      <c r="E26" s="31" t="s">
        <v>151</v>
      </c>
      <c r="F26" s="31"/>
      <c r="G26" s="60">
        <f>G27</f>
        <v>5590.9</v>
      </c>
    </row>
    <row r="27" spans="1:9" ht="47.25" x14ac:dyDescent="0.25">
      <c r="A27" s="27" t="s">
        <v>154</v>
      </c>
      <c r="B27" s="31">
        <v>992</v>
      </c>
      <c r="C27" s="31" t="s">
        <v>38</v>
      </c>
      <c r="D27" s="31" t="s">
        <v>41</v>
      </c>
      <c r="E27" s="31" t="s">
        <v>155</v>
      </c>
      <c r="F27" s="31"/>
      <c r="G27" s="60">
        <f>G28</f>
        <v>5590.9</v>
      </c>
    </row>
    <row r="28" spans="1:9" ht="33.6" customHeight="1" x14ac:dyDescent="0.25">
      <c r="A28" s="27" t="s">
        <v>193</v>
      </c>
      <c r="B28" s="31">
        <v>992</v>
      </c>
      <c r="C28" s="31" t="s">
        <v>38</v>
      </c>
      <c r="D28" s="31" t="s">
        <v>41</v>
      </c>
      <c r="E28" s="31" t="s">
        <v>156</v>
      </c>
      <c r="F28" s="31"/>
      <c r="G28" s="60">
        <f>G29</f>
        <v>5590.9</v>
      </c>
    </row>
    <row r="29" spans="1:9" ht="126.6" customHeight="1" x14ac:dyDescent="0.25">
      <c r="A29" s="27" t="s">
        <v>74</v>
      </c>
      <c r="B29" s="31">
        <v>992</v>
      </c>
      <c r="C29" s="31" t="s">
        <v>38</v>
      </c>
      <c r="D29" s="31" t="s">
        <v>41</v>
      </c>
      <c r="E29" s="31" t="s">
        <v>156</v>
      </c>
      <c r="F29" s="31" t="s">
        <v>73</v>
      </c>
      <c r="G29" s="60">
        <v>5590.9</v>
      </c>
    </row>
    <row r="30" spans="1:9" ht="31.5" x14ac:dyDescent="0.25">
      <c r="A30" s="27" t="s">
        <v>164</v>
      </c>
      <c r="B30" s="31" t="s">
        <v>195</v>
      </c>
      <c r="C30" s="31" t="s">
        <v>38</v>
      </c>
      <c r="D30" s="31" t="s">
        <v>41</v>
      </c>
      <c r="E30" s="31" t="s">
        <v>165</v>
      </c>
      <c r="F30" s="31"/>
      <c r="G30" s="60">
        <f>G31</f>
        <v>3.8</v>
      </c>
    </row>
    <row r="31" spans="1:9" ht="47.25" x14ac:dyDescent="0.25">
      <c r="A31" s="27" t="s">
        <v>167</v>
      </c>
      <c r="B31" s="31">
        <v>992</v>
      </c>
      <c r="C31" s="31" t="s">
        <v>38</v>
      </c>
      <c r="D31" s="31" t="s">
        <v>41</v>
      </c>
      <c r="E31" s="31" t="s">
        <v>166</v>
      </c>
      <c r="F31" s="31"/>
      <c r="G31" s="60">
        <f>G32</f>
        <v>3.8</v>
      </c>
    </row>
    <row r="32" spans="1:9" ht="78.75" x14ac:dyDescent="0.25">
      <c r="A32" s="27" t="s">
        <v>162</v>
      </c>
      <c r="B32" s="31" t="s">
        <v>195</v>
      </c>
      <c r="C32" s="31" t="s">
        <v>38</v>
      </c>
      <c r="D32" s="31" t="s">
        <v>41</v>
      </c>
      <c r="E32" s="31" t="s">
        <v>168</v>
      </c>
      <c r="F32" s="31"/>
      <c r="G32" s="60">
        <f>G33</f>
        <v>3.8</v>
      </c>
    </row>
    <row r="33" spans="1:8" ht="47.25" x14ac:dyDescent="0.25">
      <c r="A33" s="27" t="s">
        <v>58</v>
      </c>
      <c r="B33" s="31" t="s">
        <v>195</v>
      </c>
      <c r="C33" s="31" t="s">
        <v>38</v>
      </c>
      <c r="D33" s="31" t="s">
        <v>41</v>
      </c>
      <c r="E33" s="31" t="s">
        <v>168</v>
      </c>
      <c r="F33" s="31" t="s">
        <v>67</v>
      </c>
      <c r="G33" s="60">
        <v>3.8</v>
      </c>
    </row>
    <row r="34" spans="1:8" ht="80.25" customHeight="1" x14ac:dyDescent="0.25">
      <c r="A34" s="27" t="s">
        <v>25</v>
      </c>
      <c r="B34" s="27">
        <v>992</v>
      </c>
      <c r="C34" s="31" t="s">
        <v>38</v>
      </c>
      <c r="D34" s="31" t="s">
        <v>47</v>
      </c>
      <c r="E34" s="31"/>
      <c r="F34" s="31"/>
      <c r="G34" s="60">
        <f>G35</f>
        <v>364.20000000000005</v>
      </c>
    </row>
    <row r="35" spans="1:8" s="50" customFormat="1" ht="47.25" x14ac:dyDescent="0.25">
      <c r="A35" s="27" t="s">
        <v>190</v>
      </c>
      <c r="B35" s="27">
        <v>992</v>
      </c>
      <c r="C35" s="31" t="s">
        <v>38</v>
      </c>
      <c r="D35" s="31" t="s">
        <v>47</v>
      </c>
      <c r="E35" s="31" t="s">
        <v>172</v>
      </c>
      <c r="F35" s="31"/>
      <c r="G35" s="60">
        <f>G36+G39+G42</f>
        <v>364.20000000000005</v>
      </c>
    </row>
    <row r="36" spans="1:8" ht="63" x14ac:dyDescent="0.25">
      <c r="A36" s="27" t="s">
        <v>178</v>
      </c>
      <c r="B36" s="27">
        <v>992</v>
      </c>
      <c r="C36" s="31" t="s">
        <v>38</v>
      </c>
      <c r="D36" s="31" t="s">
        <v>47</v>
      </c>
      <c r="E36" s="31" t="s">
        <v>173</v>
      </c>
      <c r="F36" s="31"/>
      <c r="G36" s="60">
        <f>G37</f>
        <v>46.8</v>
      </c>
    </row>
    <row r="37" spans="1:8" ht="143.44999999999999" customHeight="1" x14ac:dyDescent="0.25">
      <c r="A37" s="27" t="s">
        <v>174</v>
      </c>
      <c r="B37" s="27">
        <v>992</v>
      </c>
      <c r="C37" s="31" t="s">
        <v>38</v>
      </c>
      <c r="D37" s="31" t="s">
        <v>47</v>
      </c>
      <c r="E37" s="31" t="s">
        <v>175</v>
      </c>
      <c r="F37" s="31"/>
      <c r="G37" s="60">
        <f>G38</f>
        <v>46.8</v>
      </c>
    </row>
    <row r="38" spans="1:8" x14ac:dyDescent="0.25">
      <c r="A38" s="27" t="s">
        <v>83</v>
      </c>
      <c r="B38" s="27">
        <v>992</v>
      </c>
      <c r="C38" s="31" t="s">
        <v>38</v>
      </c>
      <c r="D38" s="31" t="s">
        <v>47</v>
      </c>
      <c r="E38" s="31" t="s">
        <v>175</v>
      </c>
      <c r="F38" s="31" t="s">
        <v>93</v>
      </c>
      <c r="G38" s="60">
        <v>46.8</v>
      </c>
    </row>
    <row r="39" spans="1:8" ht="47.25" x14ac:dyDescent="0.25">
      <c r="A39" s="27" t="s">
        <v>179</v>
      </c>
      <c r="B39" s="27">
        <v>992</v>
      </c>
      <c r="C39" s="31" t="s">
        <v>38</v>
      </c>
      <c r="D39" s="31" t="s">
        <v>47</v>
      </c>
      <c r="E39" s="31" t="s">
        <v>176</v>
      </c>
      <c r="F39" s="31"/>
      <c r="G39" s="60">
        <f>G40</f>
        <v>116.5</v>
      </c>
    </row>
    <row r="40" spans="1:8" ht="143.44999999999999" customHeight="1" x14ac:dyDescent="0.25">
      <c r="A40" s="27" t="s">
        <v>174</v>
      </c>
      <c r="B40" s="27">
        <v>992</v>
      </c>
      <c r="C40" s="31" t="s">
        <v>38</v>
      </c>
      <c r="D40" s="31" t="s">
        <v>47</v>
      </c>
      <c r="E40" s="31" t="s">
        <v>177</v>
      </c>
      <c r="F40" s="31"/>
      <c r="G40" s="60">
        <f>G41</f>
        <v>116.5</v>
      </c>
    </row>
    <row r="41" spans="1:8" x14ac:dyDescent="0.25">
      <c r="A41" s="27" t="s">
        <v>83</v>
      </c>
      <c r="B41" s="27">
        <v>992</v>
      </c>
      <c r="C41" s="31" t="s">
        <v>38</v>
      </c>
      <c r="D41" s="31" t="s">
        <v>47</v>
      </c>
      <c r="E41" s="31" t="s">
        <v>177</v>
      </c>
      <c r="F41" s="31" t="s">
        <v>93</v>
      </c>
      <c r="G41" s="60">
        <v>116.5</v>
      </c>
    </row>
    <row r="42" spans="1:8" ht="63" x14ac:dyDescent="0.25">
      <c r="A42" s="27" t="s">
        <v>180</v>
      </c>
      <c r="B42" s="27">
        <v>992</v>
      </c>
      <c r="C42" s="31" t="s">
        <v>38</v>
      </c>
      <c r="D42" s="31" t="s">
        <v>47</v>
      </c>
      <c r="E42" s="31" t="s">
        <v>183</v>
      </c>
      <c r="F42" s="31"/>
      <c r="G42" s="60">
        <f>G43</f>
        <v>200.9</v>
      </c>
    </row>
    <row r="43" spans="1:8" ht="127.9" customHeight="1" x14ac:dyDescent="0.25">
      <c r="A43" s="27" t="s">
        <v>196</v>
      </c>
      <c r="B43" s="27">
        <v>992</v>
      </c>
      <c r="C43" s="31" t="s">
        <v>38</v>
      </c>
      <c r="D43" s="31" t="s">
        <v>47</v>
      </c>
      <c r="E43" s="31" t="s">
        <v>197</v>
      </c>
      <c r="F43" s="31"/>
      <c r="G43" s="60">
        <f>G44</f>
        <v>200.9</v>
      </c>
    </row>
    <row r="44" spans="1:8" x14ac:dyDescent="0.25">
      <c r="A44" s="27" t="s">
        <v>83</v>
      </c>
      <c r="B44" s="27">
        <v>992</v>
      </c>
      <c r="C44" s="31" t="s">
        <v>38</v>
      </c>
      <c r="D44" s="31" t="s">
        <v>47</v>
      </c>
      <c r="E44" s="31" t="s">
        <v>197</v>
      </c>
      <c r="F44" s="31" t="s">
        <v>93</v>
      </c>
      <c r="G44" s="60">
        <v>200.9</v>
      </c>
    </row>
    <row r="45" spans="1:8" x14ac:dyDescent="0.25">
      <c r="A45" s="27" t="s">
        <v>208</v>
      </c>
      <c r="B45" s="31" t="s">
        <v>195</v>
      </c>
      <c r="C45" s="31" t="s">
        <v>38</v>
      </c>
      <c r="D45" s="31" t="s">
        <v>45</v>
      </c>
      <c r="E45" s="31"/>
      <c r="F45" s="31"/>
      <c r="G45" s="60">
        <f>G46</f>
        <v>85</v>
      </c>
    </row>
    <row r="46" spans="1:8" ht="47.45" customHeight="1" x14ac:dyDescent="0.25">
      <c r="A46" s="27" t="s">
        <v>214</v>
      </c>
      <c r="B46" s="31">
        <v>992</v>
      </c>
      <c r="C46" s="31" t="s">
        <v>38</v>
      </c>
      <c r="D46" s="31" t="s">
        <v>45</v>
      </c>
      <c r="E46" s="31" t="s">
        <v>213</v>
      </c>
      <c r="F46" s="31"/>
      <c r="G46" s="60">
        <f>G47</f>
        <v>85</v>
      </c>
    </row>
    <row r="47" spans="1:8" ht="49.15" customHeight="1" x14ac:dyDescent="0.25">
      <c r="A47" s="27" t="s">
        <v>161</v>
      </c>
      <c r="B47" s="31">
        <v>992</v>
      </c>
      <c r="C47" s="31" t="s">
        <v>38</v>
      </c>
      <c r="D47" s="31" t="s">
        <v>45</v>
      </c>
      <c r="E47" s="31" t="s">
        <v>215</v>
      </c>
      <c r="F47" s="31"/>
      <c r="G47" s="60">
        <f>G48</f>
        <v>85</v>
      </c>
    </row>
    <row r="48" spans="1:8" ht="18" customHeight="1" x14ac:dyDescent="0.25">
      <c r="A48" s="27" t="s">
        <v>56</v>
      </c>
      <c r="B48" s="31">
        <v>992</v>
      </c>
      <c r="C48" s="31" t="s">
        <v>38</v>
      </c>
      <c r="D48" s="31" t="s">
        <v>45</v>
      </c>
      <c r="E48" s="31" t="s">
        <v>215</v>
      </c>
      <c r="F48" s="31" t="s">
        <v>68</v>
      </c>
      <c r="G48" s="60">
        <v>85</v>
      </c>
      <c r="H48" s="40"/>
    </row>
    <row r="49" spans="1:7" ht="31.5" x14ac:dyDescent="0.25">
      <c r="A49" s="27" t="s">
        <v>26</v>
      </c>
      <c r="B49" s="32" t="s">
        <v>195</v>
      </c>
      <c r="C49" s="32" t="s">
        <v>38</v>
      </c>
      <c r="D49" s="32" t="s">
        <v>48</v>
      </c>
      <c r="E49" s="61"/>
      <c r="F49" s="62"/>
      <c r="G49" s="11">
        <f>G70+G50+G65+G74</f>
        <v>11990.5</v>
      </c>
    </row>
    <row r="50" spans="1:7" s="50" customFormat="1" ht="94.9" customHeight="1" x14ac:dyDescent="0.25">
      <c r="A50" s="29" t="s">
        <v>59</v>
      </c>
      <c r="B50" s="48" t="s">
        <v>195</v>
      </c>
      <c r="C50" s="48" t="s">
        <v>38</v>
      </c>
      <c r="D50" s="48" t="s">
        <v>48</v>
      </c>
      <c r="E50" s="31" t="s">
        <v>60</v>
      </c>
      <c r="F50" s="63"/>
      <c r="G50" s="49">
        <f>G51+G55+G60</f>
        <v>11539.5</v>
      </c>
    </row>
    <row r="51" spans="1:7" ht="31.5" x14ac:dyDescent="0.25">
      <c r="A51" s="29" t="s">
        <v>64</v>
      </c>
      <c r="B51" s="32" t="s">
        <v>195</v>
      </c>
      <c r="C51" s="32" t="s">
        <v>38</v>
      </c>
      <c r="D51" s="32" t="s">
        <v>48</v>
      </c>
      <c r="E51" s="31" t="s">
        <v>61</v>
      </c>
      <c r="F51" s="62"/>
      <c r="G51" s="11">
        <f>G52</f>
        <v>2304.6999999999998</v>
      </c>
    </row>
    <row r="52" spans="1:7" ht="63" x14ac:dyDescent="0.25">
      <c r="A52" s="29" t="s">
        <v>65</v>
      </c>
      <c r="B52" s="32" t="s">
        <v>195</v>
      </c>
      <c r="C52" s="32" t="s">
        <v>38</v>
      </c>
      <c r="D52" s="32" t="s">
        <v>48</v>
      </c>
      <c r="E52" s="31" t="s">
        <v>66</v>
      </c>
      <c r="F52" s="62"/>
      <c r="G52" s="11">
        <f>G53+G54</f>
        <v>2304.6999999999998</v>
      </c>
    </row>
    <row r="53" spans="1:7" ht="48" customHeight="1" x14ac:dyDescent="0.25">
      <c r="A53" s="27" t="s">
        <v>69</v>
      </c>
      <c r="B53" s="32" t="s">
        <v>195</v>
      </c>
      <c r="C53" s="32" t="s">
        <v>38</v>
      </c>
      <c r="D53" s="32" t="s">
        <v>48</v>
      </c>
      <c r="E53" s="31" t="s">
        <v>66</v>
      </c>
      <c r="F53" s="62">
        <v>200</v>
      </c>
      <c r="G53" s="11">
        <f>2257.6-24</f>
        <v>2233.6</v>
      </c>
    </row>
    <row r="54" spans="1:7" ht="17.25" customHeight="1" x14ac:dyDescent="0.25">
      <c r="A54" s="27" t="s">
        <v>56</v>
      </c>
      <c r="B54" s="32" t="s">
        <v>195</v>
      </c>
      <c r="C54" s="32" t="s">
        <v>38</v>
      </c>
      <c r="D54" s="32" t="s">
        <v>48</v>
      </c>
      <c r="E54" s="31" t="s">
        <v>66</v>
      </c>
      <c r="F54" s="62">
        <v>800</v>
      </c>
      <c r="G54" s="11">
        <v>71.099999999999994</v>
      </c>
    </row>
    <row r="55" spans="1:7" ht="31.5" x14ac:dyDescent="0.25">
      <c r="A55" s="29" t="s">
        <v>70</v>
      </c>
      <c r="B55" s="32" t="s">
        <v>195</v>
      </c>
      <c r="C55" s="32" t="s">
        <v>38</v>
      </c>
      <c r="D55" s="32" t="s">
        <v>48</v>
      </c>
      <c r="E55" s="31" t="s">
        <v>62</v>
      </c>
      <c r="F55" s="62"/>
      <c r="G55" s="11">
        <f>G56</f>
        <v>9036.5000000000018</v>
      </c>
    </row>
    <row r="56" spans="1:7" ht="47.25" x14ac:dyDescent="0.25">
      <c r="A56" s="29" t="s">
        <v>72</v>
      </c>
      <c r="B56" s="32" t="s">
        <v>195</v>
      </c>
      <c r="C56" s="32" t="s">
        <v>38</v>
      </c>
      <c r="D56" s="32" t="s">
        <v>48</v>
      </c>
      <c r="E56" s="31" t="s">
        <v>71</v>
      </c>
      <c r="F56" s="62"/>
      <c r="G56" s="11">
        <f>G57+G58+G59</f>
        <v>9036.5000000000018</v>
      </c>
    </row>
    <row r="57" spans="1:7" ht="124.15" customHeight="1" x14ac:dyDescent="0.25">
      <c r="A57" s="27" t="s">
        <v>74</v>
      </c>
      <c r="B57" s="32" t="s">
        <v>195</v>
      </c>
      <c r="C57" s="32" t="s">
        <v>38</v>
      </c>
      <c r="D57" s="32" t="s">
        <v>48</v>
      </c>
      <c r="E57" s="31" t="s">
        <v>71</v>
      </c>
      <c r="F57" s="62">
        <v>100</v>
      </c>
      <c r="G57" s="11">
        <v>7586.1</v>
      </c>
    </row>
    <row r="58" spans="1:7" ht="47.45" customHeight="1" x14ac:dyDescent="0.25">
      <c r="A58" s="27" t="s">
        <v>69</v>
      </c>
      <c r="B58" s="32" t="s">
        <v>195</v>
      </c>
      <c r="C58" s="32" t="s">
        <v>38</v>
      </c>
      <c r="D58" s="32" t="s">
        <v>48</v>
      </c>
      <c r="E58" s="31" t="s">
        <v>71</v>
      </c>
      <c r="F58" s="62">
        <v>200</v>
      </c>
      <c r="G58" s="11">
        <f>2028.7-593.5</f>
        <v>1435.2</v>
      </c>
    </row>
    <row r="59" spans="1:7" ht="19.149999999999999" customHeight="1" x14ac:dyDescent="0.25">
      <c r="A59" s="27" t="s">
        <v>56</v>
      </c>
      <c r="B59" s="32" t="s">
        <v>195</v>
      </c>
      <c r="C59" s="32" t="s">
        <v>38</v>
      </c>
      <c r="D59" s="32" t="s">
        <v>48</v>
      </c>
      <c r="E59" s="31" t="s">
        <v>71</v>
      </c>
      <c r="F59" s="62">
        <v>800</v>
      </c>
      <c r="G59" s="11">
        <f>12.7+2.5</f>
        <v>15.2</v>
      </c>
    </row>
    <row r="60" spans="1:7" ht="19.899999999999999" customHeight="1" x14ac:dyDescent="0.25">
      <c r="A60" s="29" t="s">
        <v>75</v>
      </c>
      <c r="B60" s="32" t="s">
        <v>195</v>
      </c>
      <c r="C60" s="32" t="s">
        <v>38</v>
      </c>
      <c r="D60" s="32" t="s">
        <v>48</v>
      </c>
      <c r="E60" s="31" t="s">
        <v>63</v>
      </c>
      <c r="F60" s="62"/>
      <c r="G60" s="11">
        <f>G61+G63</f>
        <v>198.3</v>
      </c>
    </row>
    <row r="61" spans="1:7" ht="35.450000000000003" customHeight="1" x14ac:dyDescent="0.25">
      <c r="A61" s="29" t="s">
        <v>76</v>
      </c>
      <c r="B61" s="32" t="s">
        <v>195</v>
      </c>
      <c r="C61" s="32" t="s">
        <v>38</v>
      </c>
      <c r="D61" s="32" t="s">
        <v>48</v>
      </c>
      <c r="E61" s="31" t="s">
        <v>77</v>
      </c>
      <c r="F61" s="62"/>
      <c r="G61" s="11">
        <f>G62</f>
        <v>90.3</v>
      </c>
    </row>
    <row r="62" spans="1:7" ht="47.25" x14ac:dyDescent="0.25">
      <c r="A62" s="29" t="s">
        <v>58</v>
      </c>
      <c r="B62" s="32" t="s">
        <v>195</v>
      </c>
      <c r="C62" s="32" t="s">
        <v>38</v>
      </c>
      <c r="D62" s="32" t="s">
        <v>48</v>
      </c>
      <c r="E62" s="31" t="s">
        <v>77</v>
      </c>
      <c r="F62" s="62">
        <v>200</v>
      </c>
      <c r="G62" s="11">
        <f>66.3+24</f>
        <v>90.3</v>
      </c>
    </row>
    <row r="63" spans="1:7" ht="47.25" x14ac:dyDescent="0.25">
      <c r="A63" s="27" t="s">
        <v>78</v>
      </c>
      <c r="B63" s="32" t="s">
        <v>195</v>
      </c>
      <c r="C63" s="32" t="s">
        <v>38</v>
      </c>
      <c r="D63" s="32" t="s">
        <v>48</v>
      </c>
      <c r="E63" s="31" t="s">
        <v>80</v>
      </c>
      <c r="F63" s="62"/>
      <c r="G63" s="11">
        <f>G64</f>
        <v>108</v>
      </c>
    </row>
    <row r="64" spans="1:7" ht="31.5" x14ac:dyDescent="0.25">
      <c r="A64" s="27" t="s">
        <v>55</v>
      </c>
      <c r="B64" s="32" t="s">
        <v>195</v>
      </c>
      <c r="C64" s="32" t="s">
        <v>38</v>
      </c>
      <c r="D64" s="32" t="s">
        <v>48</v>
      </c>
      <c r="E64" s="31" t="s">
        <v>80</v>
      </c>
      <c r="F64" s="62">
        <v>300</v>
      </c>
      <c r="G64" s="11">
        <v>108</v>
      </c>
    </row>
    <row r="65" spans="1:7" ht="63" x14ac:dyDescent="0.25">
      <c r="A65" s="27" t="s">
        <v>226</v>
      </c>
      <c r="B65" s="32" t="s">
        <v>195</v>
      </c>
      <c r="C65" s="32" t="s">
        <v>38</v>
      </c>
      <c r="D65" s="32" t="s">
        <v>48</v>
      </c>
      <c r="E65" s="31" t="s">
        <v>125</v>
      </c>
      <c r="F65" s="62"/>
      <c r="G65" s="11">
        <f>G66</f>
        <v>396.6</v>
      </c>
    </row>
    <row r="66" spans="1:7" ht="47.25" x14ac:dyDescent="0.25">
      <c r="A66" s="27" t="s">
        <v>134</v>
      </c>
      <c r="B66" s="32" t="s">
        <v>195</v>
      </c>
      <c r="C66" s="32" t="s">
        <v>38</v>
      </c>
      <c r="D66" s="32" t="s">
        <v>48</v>
      </c>
      <c r="E66" s="31" t="s">
        <v>128</v>
      </c>
      <c r="F66" s="62"/>
      <c r="G66" s="11">
        <f>G67</f>
        <v>396.6</v>
      </c>
    </row>
    <row r="67" spans="1:7" ht="48" customHeight="1" x14ac:dyDescent="0.25">
      <c r="A67" s="27" t="s">
        <v>135</v>
      </c>
      <c r="B67" s="32" t="s">
        <v>195</v>
      </c>
      <c r="C67" s="32" t="s">
        <v>38</v>
      </c>
      <c r="D67" s="32" t="s">
        <v>48</v>
      </c>
      <c r="E67" s="31" t="s">
        <v>136</v>
      </c>
      <c r="F67" s="62"/>
      <c r="G67" s="11">
        <f>G68+G69</f>
        <v>396.6</v>
      </c>
    </row>
    <row r="68" spans="1:7" ht="47.25" x14ac:dyDescent="0.25">
      <c r="A68" s="27" t="s">
        <v>58</v>
      </c>
      <c r="B68" s="32" t="s">
        <v>195</v>
      </c>
      <c r="C68" s="32" t="s">
        <v>38</v>
      </c>
      <c r="D68" s="32" t="s">
        <v>48</v>
      </c>
      <c r="E68" s="31" t="s">
        <v>136</v>
      </c>
      <c r="F68" s="62">
        <v>200</v>
      </c>
      <c r="G68" s="11">
        <v>50</v>
      </c>
    </row>
    <row r="69" spans="1:7" ht="63" x14ac:dyDescent="0.25">
      <c r="A69" s="27" t="s">
        <v>138</v>
      </c>
      <c r="B69" s="32" t="s">
        <v>195</v>
      </c>
      <c r="C69" s="32" t="s">
        <v>38</v>
      </c>
      <c r="D69" s="32" t="s">
        <v>48</v>
      </c>
      <c r="E69" s="31" t="s">
        <v>136</v>
      </c>
      <c r="F69" s="62">
        <v>600</v>
      </c>
      <c r="G69" s="11">
        <v>346.6</v>
      </c>
    </row>
    <row r="70" spans="1:7" ht="63" x14ac:dyDescent="0.25">
      <c r="A70" s="27" t="s">
        <v>148</v>
      </c>
      <c r="B70" s="32" t="s">
        <v>195</v>
      </c>
      <c r="C70" s="32" t="s">
        <v>38</v>
      </c>
      <c r="D70" s="32" t="s">
        <v>48</v>
      </c>
      <c r="E70" s="31" t="s">
        <v>151</v>
      </c>
      <c r="F70" s="62"/>
      <c r="G70" s="11">
        <f>G71</f>
        <v>11.6</v>
      </c>
    </row>
    <row r="71" spans="1:7" ht="47.25" x14ac:dyDescent="0.25">
      <c r="A71" s="27" t="s">
        <v>160</v>
      </c>
      <c r="B71" s="32" t="s">
        <v>195</v>
      </c>
      <c r="C71" s="32" t="s">
        <v>38</v>
      </c>
      <c r="D71" s="32" t="s">
        <v>48</v>
      </c>
      <c r="E71" s="31" t="s">
        <v>157</v>
      </c>
      <c r="F71" s="62"/>
      <c r="G71" s="11">
        <f>G72</f>
        <v>11.6</v>
      </c>
    </row>
    <row r="72" spans="1:7" ht="49.15" customHeight="1" x14ac:dyDescent="0.25">
      <c r="A72" s="27" t="s">
        <v>159</v>
      </c>
      <c r="B72" s="32" t="s">
        <v>195</v>
      </c>
      <c r="C72" s="32" t="s">
        <v>38</v>
      </c>
      <c r="D72" s="32" t="s">
        <v>48</v>
      </c>
      <c r="E72" s="31" t="s">
        <v>158</v>
      </c>
      <c r="F72" s="62"/>
      <c r="G72" s="11">
        <f>G73</f>
        <v>11.6</v>
      </c>
    </row>
    <row r="73" spans="1:7" ht="18.75" customHeight="1" x14ac:dyDescent="0.25">
      <c r="A73" s="27" t="s">
        <v>56</v>
      </c>
      <c r="B73" s="32" t="s">
        <v>195</v>
      </c>
      <c r="C73" s="32" t="s">
        <v>38</v>
      </c>
      <c r="D73" s="32" t="s">
        <v>48</v>
      </c>
      <c r="E73" s="31" t="s">
        <v>158</v>
      </c>
      <c r="F73" s="62">
        <v>800</v>
      </c>
      <c r="G73" s="11">
        <v>11.6</v>
      </c>
    </row>
    <row r="74" spans="1:7" ht="47.25" x14ac:dyDescent="0.25">
      <c r="A74" s="27" t="s">
        <v>214</v>
      </c>
      <c r="B74" s="32" t="s">
        <v>195</v>
      </c>
      <c r="C74" s="32" t="s">
        <v>38</v>
      </c>
      <c r="D74" s="32" t="s">
        <v>48</v>
      </c>
      <c r="E74" s="31" t="s">
        <v>213</v>
      </c>
      <c r="F74" s="62"/>
      <c r="G74" s="11">
        <f>G75+G77</f>
        <v>42.8</v>
      </c>
    </row>
    <row r="75" spans="1:7" ht="63" x14ac:dyDescent="0.25">
      <c r="A75" s="27" t="s">
        <v>216</v>
      </c>
      <c r="B75" s="32" t="s">
        <v>195</v>
      </c>
      <c r="C75" s="32" t="s">
        <v>38</v>
      </c>
      <c r="D75" s="32" t="s">
        <v>48</v>
      </c>
      <c r="E75" s="31" t="s">
        <v>217</v>
      </c>
      <c r="F75" s="62"/>
      <c r="G75" s="11">
        <f>G76</f>
        <v>27.8</v>
      </c>
    </row>
    <row r="76" spans="1:7" ht="47.25" x14ac:dyDescent="0.25">
      <c r="A76" s="27" t="s">
        <v>58</v>
      </c>
      <c r="B76" s="32" t="s">
        <v>195</v>
      </c>
      <c r="C76" s="32" t="s">
        <v>38</v>
      </c>
      <c r="D76" s="32" t="s">
        <v>48</v>
      </c>
      <c r="E76" s="31" t="s">
        <v>217</v>
      </c>
      <c r="F76" s="62">
        <v>200</v>
      </c>
      <c r="G76" s="11">
        <f>7.8+20</f>
        <v>27.8</v>
      </c>
    </row>
    <row r="77" spans="1:7" ht="47.25" x14ac:dyDescent="0.25">
      <c r="A77" s="27" t="s">
        <v>235</v>
      </c>
      <c r="B77" s="32" t="s">
        <v>195</v>
      </c>
      <c r="C77" s="32" t="s">
        <v>38</v>
      </c>
      <c r="D77" s="32" t="s">
        <v>48</v>
      </c>
      <c r="E77" s="31" t="s">
        <v>234</v>
      </c>
      <c r="F77" s="62"/>
      <c r="G77" s="11">
        <f>G78</f>
        <v>15</v>
      </c>
    </row>
    <row r="78" spans="1:7" ht="31.5" x14ac:dyDescent="0.25">
      <c r="A78" s="27" t="s">
        <v>55</v>
      </c>
      <c r="B78" s="32" t="s">
        <v>195</v>
      </c>
      <c r="C78" s="32" t="s">
        <v>38</v>
      </c>
      <c r="D78" s="32" t="s">
        <v>48</v>
      </c>
      <c r="E78" s="31" t="s">
        <v>234</v>
      </c>
      <c r="F78" s="62">
        <v>300</v>
      </c>
      <c r="G78" s="11">
        <v>15</v>
      </c>
    </row>
    <row r="79" spans="1:7" x14ac:dyDescent="0.25">
      <c r="A79" s="27" t="s">
        <v>310</v>
      </c>
      <c r="B79" s="32" t="s">
        <v>195</v>
      </c>
      <c r="C79" s="32" t="s">
        <v>38</v>
      </c>
      <c r="D79" s="32" t="s">
        <v>48</v>
      </c>
      <c r="E79" s="31" t="s">
        <v>309</v>
      </c>
      <c r="F79" s="62"/>
      <c r="G79" s="11">
        <f>G80</f>
        <v>35</v>
      </c>
    </row>
    <row r="80" spans="1:7" ht="47.25" x14ac:dyDescent="0.25">
      <c r="A80" s="27" t="s">
        <v>58</v>
      </c>
      <c r="B80" s="32" t="s">
        <v>195</v>
      </c>
      <c r="C80" s="32" t="s">
        <v>38</v>
      </c>
      <c r="D80" s="32" t="s">
        <v>48</v>
      </c>
      <c r="E80" s="31" t="s">
        <v>309</v>
      </c>
      <c r="F80" s="62">
        <v>200</v>
      </c>
      <c r="G80" s="11">
        <v>35</v>
      </c>
    </row>
    <row r="81" spans="1:8" s="64" customFormat="1" x14ac:dyDescent="0.25">
      <c r="A81" s="56" t="s">
        <v>198</v>
      </c>
      <c r="B81" s="56">
        <v>992</v>
      </c>
      <c r="C81" s="57" t="s">
        <v>39</v>
      </c>
      <c r="D81" s="57"/>
      <c r="E81" s="57"/>
      <c r="F81" s="57"/>
      <c r="G81" s="58">
        <f>G82</f>
        <v>658.5</v>
      </c>
    </row>
    <row r="82" spans="1:8" ht="31.5" x14ac:dyDescent="0.25">
      <c r="A82" s="27" t="s">
        <v>199</v>
      </c>
      <c r="B82" s="27"/>
      <c r="C82" s="31" t="s">
        <v>39</v>
      </c>
      <c r="D82" s="31" t="s">
        <v>40</v>
      </c>
      <c r="E82" s="57"/>
      <c r="F82" s="57"/>
      <c r="G82" s="60">
        <f>G83</f>
        <v>658.5</v>
      </c>
    </row>
    <row r="83" spans="1:8" ht="31.5" x14ac:dyDescent="0.25">
      <c r="A83" s="27" t="s">
        <v>164</v>
      </c>
      <c r="B83" s="27">
        <v>992</v>
      </c>
      <c r="C83" s="31" t="s">
        <v>39</v>
      </c>
      <c r="D83" s="31" t="s">
        <v>40</v>
      </c>
      <c r="E83" s="31" t="s">
        <v>165</v>
      </c>
      <c r="F83" s="57"/>
      <c r="G83" s="60">
        <f>G84</f>
        <v>658.5</v>
      </c>
    </row>
    <row r="84" spans="1:8" ht="47.25" x14ac:dyDescent="0.25">
      <c r="A84" s="27" t="s">
        <v>171</v>
      </c>
      <c r="B84" s="27">
        <v>992</v>
      </c>
      <c r="C84" s="31" t="s">
        <v>39</v>
      </c>
      <c r="D84" s="31" t="s">
        <v>40</v>
      </c>
      <c r="E84" s="31" t="s">
        <v>169</v>
      </c>
      <c r="F84" s="57"/>
      <c r="G84" s="60">
        <f>G85+G87</f>
        <v>658.5</v>
      </c>
    </row>
    <row r="85" spans="1:8" ht="48.6" customHeight="1" x14ac:dyDescent="0.25">
      <c r="A85" s="27" t="s">
        <v>163</v>
      </c>
      <c r="B85" s="27">
        <v>992</v>
      </c>
      <c r="C85" s="31" t="s">
        <v>39</v>
      </c>
      <c r="D85" s="31" t="s">
        <v>40</v>
      </c>
      <c r="E85" s="31" t="s">
        <v>170</v>
      </c>
      <c r="F85" s="57"/>
      <c r="G85" s="60">
        <f>G86</f>
        <v>490.6</v>
      </c>
    </row>
    <row r="86" spans="1:8" ht="126" x14ac:dyDescent="0.25">
      <c r="A86" s="27" t="s">
        <v>74</v>
      </c>
      <c r="B86" s="27">
        <v>992</v>
      </c>
      <c r="C86" s="31" t="s">
        <v>39</v>
      </c>
      <c r="D86" s="31" t="s">
        <v>40</v>
      </c>
      <c r="E86" s="31" t="s">
        <v>170</v>
      </c>
      <c r="F86" s="31" t="s">
        <v>73</v>
      </c>
      <c r="G86" s="60">
        <v>490.6</v>
      </c>
    </row>
    <row r="87" spans="1:8" ht="49.15" customHeight="1" x14ac:dyDescent="0.25">
      <c r="A87" s="27" t="s">
        <v>163</v>
      </c>
      <c r="B87" s="27">
        <v>992</v>
      </c>
      <c r="C87" s="31" t="s">
        <v>39</v>
      </c>
      <c r="D87" s="31" t="s">
        <v>40</v>
      </c>
      <c r="E87" s="31" t="s">
        <v>218</v>
      </c>
      <c r="F87" s="62"/>
      <c r="G87" s="11">
        <f>G88</f>
        <v>167.9</v>
      </c>
      <c r="H87" s="31"/>
    </row>
    <row r="88" spans="1:8" ht="126" x14ac:dyDescent="0.25">
      <c r="A88" s="27" t="s">
        <v>74</v>
      </c>
      <c r="B88" s="27">
        <v>992</v>
      </c>
      <c r="C88" s="31" t="s">
        <v>39</v>
      </c>
      <c r="D88" s="31" t="s">
        <v>40</v>
      </c>
      <c r="E88" s="31" t="s">
        <v>218</v>
      </c>
      <c r="F88" s="62">
        <v>100</v>
      </c>
      <c r="G88" s="11">
        <v>167.9</v>
      </c>
      <c r="H88" s="31"/>
    </row>
    <row r="89" spans="1:8" s="59" customFormat="1" ht="47.25" x14ac:dyDescent="0.25">
      <c r="A89" s="56" t="s">
        <v>200</v>
      </c>
      <c r="B89" s="65" t="s">
        <v>195</v>
      </c>
      <c r="C89" s="65" t="s">
        <v>40</v>
      </c>
      <c r="D89" s="65"/>
      <c r="E89" s="57"/>
      <c r="F89" s="66"/>
      <c r="G89" s="67">
        <f>G90+G100</f>
        <v>1114.3</v>
      </c>
    </row>
    <row r="90" spans="1:8" ht="63" x14ac:dyDescent="0.25">
      <c r="A90" s="27" t="s">
        <v>210</v>
      </c>
      <c r="B90" s="32" t="s">
        <v>195</v>
      </c>
      <c r="C90" s="32" t="s">
        <v>40</v>
      </c>
      <c r="D90" s="32" t="s">
        <v>201</v>
      </c>
      <c r="E90" s="31"/>
      <c r="F90" s="62"/>
      <c r="G90" s="11">
        <f>G91</f>
        <v>1000.8999999999999</v>
      </c>
      <c r="H90" s="40"/>
    </row>
    <row r="91" spans="1:8" s="50" customFormat="1" ht="78.75" x14ac:dyDescent="0.25">
      <c r="A91" s="27" t="s">
        <v>81</v>
      </c>
      <c r="B91" s="48" t="s">
        <v>195</v>
      </c>
      <c r="C91" s="48" t="s">
        <v>40</v>
      </c>
      <c r="D91" s="48" t="s">
        <v>201</v>
      </c>
      <c r="E91" s="31" t="s">
        <v>85</v>
      </c>
      <c r="F91" s="63"/>
      <c r="G91" s="49">
        <f>G92+G97</f>
        <v>1000.8999999999999</v>
      </c>
    </row>
    <row r="92" spans="1:8" ht="63" x14ac:dyDescent="0.25">
      <c r="A92" s="27" t="s">
        <v>84</v>
      </c>
      <c r="B92" s="32" t="s">
        <v>195</v>
      </c>
      <c r="C92" s="32" t="s">
        <v>40</v>
      </c>
      <c r="D92" s="32" t="s">
        <v>201</v>
      </c>
      <c r="E92" s="31" t="s">
        <v>86</v>
      </c>
      <c r="F92" s="62"/>
      <c r="G92" s="11">
        <f>G93+G95</f>
        <v>946.09999999999991</v>
      </c>
    </row>
    <row r="93" spans="1:8" ht="47.25" x14ac:dyDescent="0.25">
      <c r="A93" s="29" t="s">
        <v>91</v>
      </c>
      <c r="B93" s="32" t="s">
        <v>195</v>
      </c>
      <c r="C93" s="32" t="s">
        <v>40</v>
      </c>
      <c r="D93" s="32" t="s">
        <v>201</v>
      </c>
      <c r="E93" s="31" t="s">
        <v>87</v>
      </c>
      <c r="F93" s="62"/>
      <c r="G93" s="11">
        <f>G94</f>
        <v>80.3</v>
      </c>
    </row>
    <row r="94" spans="1:8" ht="47.25" x14ac:dyDescent="0.25">
      <c r="A94" s="27" t="s">
        <v>58</v>
      </c>
      <c r="B94" s="32" t="s">
        <v>195</v>
      </c>
      <c r="C94" s="32" t="s">
        <v>40</v>
      </c>
      <c r="D94" s="32" t="s">
        <v>201</v>
      </c>
      <c r="E94" s="31" t="s">
        <v>87</v>
      </c>
      <c r="F94" s="62">
        <v>200</v>
      </c>
      <c r="G94" s="11">
        <v>80.3</v>
      </c>
    </row>
    <row r="95" spans="1:8" ht="220.5" x14ac:dyDescent="0.25">
      <c r="A95" s="39" t="s">
        <v>92</v>
      </c>
      <c r="B95" s="32" t="s">
        <v>195</v>
      </c>
      <c r="C95" s="32" t="s">
        <v>40</v>
      </c>
      <c r="D95" s="32" t="s">
        <v>201</v>
      </c>
      <c r="E95" s="31" t="s">
        <v>88</v>
      </c>
      <c r="F95" s="62"/>
      <c r="G95" s="11">
        <f>G96</f>
        <v>865.8</v>
      </c>
    </row>
    <row r="96" spans="1:8" x14ac:dyDescent="0.25">
      <c r="A96" s="27" t="s">
        <v>83</v>
      </c>
      <c r="B96" s="32" t="s">
        <v>195</v>
      </c>
      <c r="C96" s="32" t="s">
        <v>40</v>
      </c>
      <c r="D96" s="32" t="s">
        <v>201</v>
      </c>
      <c r="E96" s="31" t="s">
        <v>88</v>
      </c>
      <c r="F96" s="62">
        <v>500</v>
      </c>
      <c r="G96" s="11">
        <v>865.8</v>
      </c>
    </row>
    <row r="97" spans="1:7" ht="31.5" x14ac:dyDescent="0.25">
      <c r="A97" s="27" t="s">
        <v>94</v>
      </c>
      <c r="B97" s="32" t="s">
        <v>195</v>
      </c>
      <c r="C97" s="32" t="s">
        <v>40</v>
      </c>
      <c r="D97" s="32" t="s">
        <v>201</v>
      </c>
      <c r="E97" s="31" t="s">
        <v>89</v>
      </c>
      <c r="F97" s="62"/>
      <c r="G97" s="11">
        <f>G98</f>
        <v>54.8</v>
      </c>
    </row>
    <row r="98" spans="1:7" ht="47.25" x14ac:dyDescent="0.25">
      <c r="A98" s="27" t="s">
        <v>95</v>
      </c>
      <c r="B98" s="32" t="s">
        <v>195</v>
      </c>
      <c r="C98" s="32" t="s">
        <v>40</v>
      </c>
      <c r="D98" s="32" t="s">
        <v>201</v>
      </c>
      <c r="E98" s="31" t="s">
        <v>96</v>
      </c>
      <c r="F98" s="62"/>
      <c r="G98" s="11">
        <f>G99</f>
        <v>54.8</v>
      </c>
    </row>
    <row r="99" spans="1:7" ht="47.25" x14ac:dyDescent="0.25">
      <c r="A99" s="27" t="s">
        <v>58</v>
      </c>
      <c r="B99" s="32" t="s">
        <v>195</v>
      </c>
      <c r="C99" s="32" t="s">
        <v>40</v>
      </c>
      <c r="D99" s="32" t="s">
        <v>201</v>
      </c>
      <c r="E99" s="31" t="s">
        <v>96</v>
      </c>
      <c r="F99" s="62">
        <v>200</v>
      </c>
      <c r="G99" s="11">
        <v>54.8</v>
      </c>
    </row>
    <row r="100" spans="1:7" ht="47.25" x14ac:dyDescent="0.25">
      <c r="A100" s="27" t="s">
        <v>28</v>
      </c>
      <c r="B100" s="32" t="s">
        <v>195</v>
      </c>
      <c r="C100" s="32" t="s">
        <v>40</v>
      </c>
      <c r="D100" s="32" t="s">
        <v>50</v>
      </c>
      <c r="E100" s="31"/>
      <c r="F100" s="62"/>
      <c r="G100" s="11">
        <f>G101</f>
        <v>113.4</v>
      </c>
    </row>
    <row r="101" spans="1:7" s="50" customFormat="1" ht="78.75" x14ac:dyDescent="0.25">
      <c r="A101" s="27" t="s">
        <v>81</v>
      </c>
      <c r="B101" s="48" t="s">
        <v>195</v>
      </c>
      <c r="C101" s="48" t="s">
        <v>40</v>
      </c>
      <c r="D101" s="48" t="s">
        <v>50</v>
      </c>
      <c r="E101" s="31" t="s">
        <v>85</v>
      </c>
      <c r="F101" s="63"/>
      <c r="G101" s="49">
        <f>G102</f>
        <v>113.4</v>
      </c>
    </row>
    <row r="102" spans="1:7" ht="31.5" x14ac:dyDescent="0.25">
      <c r="A102" s="27" t="s">
        <v>188</v>
      </c>
      <c r="B102" s="48" t="s">
        <v>195</v>
      </c>
      <c r="C102" s="48" t="s">
        <v>40</v>
      </c>
      <c r="D102" s="48" t="s">
        <v>50</v>
      </c>
      <c r="E102" s="31" t="s">
        <v>89</v>
      </c>
      <c r="F102" s="62"/>
      <c r="G102" s="11">
        <f>G103</f>
        <v>113.4</v>
      </c>
    </row>
    <row r="103" spans="1:7" ht="31.5" x14ac:dyDescent="0.25">
      <c r="A103" s="27" t="s">
        <v>97</v>
      </c>
      <c r="B103" s="48" t="s">
        <v>195</v>
      </c>
      <c r="C103" s="48" t="s">
        <v>40</v>
      </c>
      <c r="D103" s="48" t="s">
        <v>50</v>
      </c>
      <c r="E103" s="31" t="s">
        <v>90</v>
      </c>
      <c r="F103" s="62"/>
      <c r="G103" s="11">
        <f>G104</f>
        <v>113.4</v>
      </c>
    </row>
    <row r="104" spans="1:7" ht="47.25" x14ac:dyDescent="0.25">
      <c r="A104" s="27" t="s">
        <v>58</v>
      </c>
      <c r="B104" s="48" t="s">
        <v>195</v>
      </c>
      <c r="C104" s="48" t="s">
        <v>40</v>
      </c>
      <c r="D104" s="48" t="s">
        <v>50</v>
      </c>
      <c r="E104" s="31" t="s">
        <v>90</v>
      </c>
      <c r="F104" s="62">
        <v>200</v>
      </c>
      <c r="G104" s="11">
        <v>113.4</v>
      </c>
    </row>
    <row r="105" spans="1:7" s="59" customFormat="1" x14ac:dyDescent="0.25">
      <c r="A105" s="56" t="s">
        <v>202</v>
      </c>
      <c r="B105" s="65" t="s">
        <v>195</v>
      </c>
      <c r="C105" s="65" t="s">
        <v>41</v>
      </c>
      <c r="D105" s="65"/>
      <c r="E105" s="57"/>
      <c r="F105" s="66"/>
      <c r="G105" s="69">
        <f>G106+G119</f>
        <v>26159.100000000002</v>
      </c>
    </row>
    <row r="106" spans="1:7" ht="31.5" x14ac:dyDescent="0.25">
      <c r="A106" s="27" t="s">
        <v>29</v>
      </c>
      <c r="B106" s="32" t="s">
        <v>195</v>
      </c>
      <c r="C106" s="32" t="s">
        <v>41</v>
      </c>
      <c r="D106" s="32" t="s">
        <v>49</v>
      </c>
      <c r="E106" s="31"/>
      <c r="F106" s="62"/>
      <c r="G106" s="11">
        <f>G107+G111</f>
        <v>26150.400000000001</v>
      </c>
    </row>
    <row r="107" spans="1:7" ht="78.75" x14ac:dyDescent="0.25">
      <c r="A107" s="27" t="s">
        <v>81</v>
      </c>
      <c r="B107" s="32" t="s">
        <v>195</v>
      </c>
      <c r="C107" s="32" t="s">
        <v>41</v>
      </c>
      <c r="D107" s="32" t="s">
        <v>49</v>
      </c>
      <c r="E107" s="31" t="s">
        <v>85</v>
      </c>
      <c r="F107" s="62"/>
      <c r="G107" s="11">
        <f>G108</f>
        <v>340</v>
      </c>
    </row>
    <row r="108" spans="1:7" ht="31.5" x14ac:dyDescent="0.25">
      <c r="A108" s="27" t="s">
        <v>188</v>
      </c>
      <c r="B108" s="32" t="s">
        <v>195</v>
      </c>
      <c r="C108" s="32" t="s">
        <v>41</v>
      </c>
      <c r="D108" s="32" t="s">
        <v>49</v>
      </c>
      <c r="E108" s="31" t="s">
        <v>89</v>
      </c>
      <c r="F108" s="62"/>
      <c r="G108" s="11">
        <f>G109</f>
        <v>340</v>
      </c>
    </row>
    <row r="109" spans="1:7" ht="31.5" x14ac:dyDescent="0.25">
      <c r="A109" s="27" t="s">
        <v>82</v>
      </c>
      <c r="B109" s="32" t="s">
        <v>195</v>
      </c>
      <c r="C109" s="32" t="s">
        <v>41</v>
      </c>
      <c r="D109" s="32" t="s">
        <v>49</v>
      </c>
      <c r="E109" s="31" t="s">
        <v>98</v>
      </c>
      <c r="F109" s="62"/>
      <c r="G109" s="11">
        <f>G110</f>
        <v>340</v>
      </c>
    </row>
    <row r="110" spans="1:7" ht="47.25" x14ac:dyDescent="0.25">
      <c r="A110" s="27" t="s">
        <v>58</v>
      </c>
      <c r="B110" s="32" t="s">
        <v>195</v>
      </c>
      <c r="C110" s="32" t="s">
        <v>41</v>
      </c>
      <c r="D110" s="32" t="s">
        <v>49</v>
      </c>
      <c r="E110" s="31" t="s">
        <v>98</v>
      </c>
      <c r="F110" s="62">
        <v>200</v>
      </c>
      <c r="G110" s="11">
        <v>340</v>
      </c>
    </row>
    <row r="111" spans="1:7" s="50" customFormat="1" ht="82.5" customHeight="1" x14ac:dyDescent="0.25">
      <c r="A111" s="34" t="s">
        <v>106</v>
      </c>
      <c r="B111" s="48" t="s">
        <v>195</v>
      </c>
      <c r="C111" s="48" t="s">
        <v>41</v>
      </c>
      <c r="D111" s="48" t="s">
        <v>49</v>
      </c>
      <c r="E111" s="43" t="s">
        <v>99</v>
      </c>
      <c r="F111" s="63"/>
      <c r="G111" s="49">
        <f>G112</f>
        <v>25810.400000000001</v>
      </c>
    </row>
    <row r="112" spans="1:7" ht="47.25" x14ac:dyDescent="0.25">
      <c r="A112" s="34" t="s">
        <v>107</v>
      </c>
      <c r="B112" s="32" t="s">
        <v>195</v>
      </c>
      <c r="C112" s="32" t="s">
        <v>41</v>
      </c>
      <c r="D112" s="32" t="s">
        <v>49</v>
      </c>
      <c r="E112" s="43" t="s">
        <v>100</v>
      </c>
      <c r="F112" s="62"/>
      <c r="G112" s="11">
        <f>G113+G115+G117</f>
        <v>25810.400000000001</v>
      </c>
    </row>
    <row r="113" spans="1:8" ht="47.25" x14ac:dyDescent="0.25">
      <c r="A113" s="34" t="s">
        <v>108</v>
      </c>
      <c r="B113" s="32" t="s">
        <v>195</v>
      </c>
      <c r="C113" s="32" t="s">
        <v>41</v>
      </c>
      <c r="D113" s="32" t="s">
        <v>49</v>
      </c>
      <c r="E113" s="43" t="s">
        <v>101</v>
      </c>
      <c r="F113" s="62"/>
      <c r="G113" s="11">
        <f>G114</f>
        <v>6609.7</v>
      </c>
    </row>
    <row r="114" spans="1:8" ht="47.25" x14ac:dyDescent="0.25">
      <c r="A114" s="27" t="s">
        <v>58</v>
      </c>
      <c r="B114" s="32" t="s">
        <v>195</v>
      </c>
      <c r="C114" s="32" t="s">
        <v>41</v>
      </c>
      <c r="D114" s="32" t="s">
        <v>49</v>
      </c>
      <c r="E114" s="43" t="s">
        <v>101</v>
      </c>
      <c r="F114" s="62">
        <v>200</v>
      </c>
      <c r="G114" s="11">
        <f>7471.4-861.7</f>
        <v>6609.7</v>
      </c>
    </row>
    <row r="115" spans="1:8" ht="47.25" x14ac:dyDescent="0.25">
      <c r="A115" s="34" t="s">
        <v>109</v>
      </c>
      <c r="B115" s="32" t="s">
        <v>195</v>
      </c>
      <c r="C115" s="32" t="s">
        <v>41</v>
      </c>
      <c r="D115" s="32" t="s">
        <v>49</v>
      </c>
      <c r="E115" s="43" t="s">
        <v>102</v>
      </c>
      <c r="F115" s="62"/>
      <c r="G115" s="11">
        <f>G116</f>
        <v>2389.6</v>
      </c>
    </row>
    <row r="116" spans="1:8" ht="47.25" x14ac:dyDescent="0.25">
      <c r="A116" s="27" t="s">
        <v>58</v>
      </c>
      <c r="B116" s="32" t="s">
        <v>195</v>
      </c>
      <c r="C116" s="32" t="s">
        <v>41</v>
      </c>
      <c r="D116" s="32" t="s">
        <v>49</v>
      </c>
      <c r="E116" s="43" t="s">
        <v>102</v>
      </c>
      <c r="F116" s="62">
        <v>200</v>
      </c>
      <c r="G116" s="11">
        <f>1489.6+900</f>
        <v>2389.6</v>
      </c>
    </row>
    <row r="117" spans="1:8" ht="51" customHeight="1" x14ac:dyDescent="0.25">
      <c r="A117" s="27" t="s">
        <v>103</v>
      </c>
      <c r="B117" s="32" t="s">
        <v>195</v>
      </c>
      <c r="C117" s="32" t="s">
        <v>41</v>
      </c>
      <c r="D117" s="32" t="s">
        <v>49</v>
      </c>
      <c r="E117" s="31" t="s">
        <v>104</v>
      </c>
      <c r="F117" s="62"/>
      <c r="G117" s="11">
        <f>G118</f>
        <v>16811.100000000002</v>
      </c>
    </row>
    <row r="118" spans="1:8" ht="47.25" x14ac:dyDescent="0.25">
      <c r="A118" s="27" t="s">
        <v>58</v>
      </c>
      <c r="B118" s="32" t="s">
        <v>195</v>
      </c>
      <c r="C118" s="32" t="s">
        <v>41</v>
      </c>
      <c r="D118" s="32" t="s">
        <v>49</v>
      </c>
      <c r="E118" s="31" t="s">
        <v>104</v>
      </c>
      <c r="F118" s="62">
        <v>200</v>
      </c>
      <c r="G118" s="11">
        <f>16849.4-38.3</f>
        <v>16811.100000000002</v>
      </c>
    </row>
    <row r="119" spans="1:8" ht="33.75" customHeight="1" x14ac:dyDescent="0.25">
      <c r="A119" s="27" t="s">
        <v>212</v>
      </c>
      <c r="B119" s="32" t="s">
        <v>195</v>
      </c>
      <c r="C119" s="32" t="s">
        <v>41</v>
      </c>
      <c r="D119" s="32" t="s">
        <v>203</v>
      </c>
      <c r="E119" s="31"/>
      <c r="F119" s="62"/>
      <c r="G119" s="11">
        <f>G120</f>
        <v>8.6999999999999993</v>
      </c>
      <c r="H119" s="68"/>
    </row>
    <row r="120" spans="1:8" ht="82.5" customHeight="1" x14ac:dyDescent="0.25">
      <c r="A120" s="34" t="s">
        <v>106</v>
      </c>
      <c r="B120" s="32" t="s">
        <v>195</v>
      </c>
      <c r="C120" s="32" t="s">
        <v>41</v>
      </c>
      <c r="D120" s="32" t="s">
        <v>203</v>
      </c>
      <c r="E120" s="43" t="s">
        <v>99</v>
      </c>
      <c r="F120" s="62"/>
      <c r="G120" s="11">
        <f>G121</f>
        <v>8.6999999999999993</v>
      </c>
    </row>
    <row r="121" spans="1:8" ht="63" x14ac:dyDescent="0.25">
      <c r="A121" s="27" t="s">
        <v>113</v>
      </c>
      <c r="B121" s="32" t="s">
        <v>195</v>
      </c>
      <c r="C121" s="32" t="s">
        <v>41</v>
      </c>
      <c r="D121" s="32" t="s">
        <v>203</v>
      </c>
      <c r="E121" s="43" t="s">
        <v>114</v>
      </c>
      <c r="F121" s="62"/>
      <c r="G121" s="11">
        <f>G122</f>
        <v>8.6999999999999993</v>
      </c>
    </row>
    <row r="122" spans="1:8" ht="33.6" customHeight="1" x14ac:dyDescent="0.25">
      <c r="A122" s="27" t="s">
        <v>116</v>
      </c>
      <c r="B122" s="32" t="s">
        <v>195</v>
      </c>
      <c r="C122" s="32" t="s">
        <v>41</v>
      </c>
      <c r="D122" s="32" t="s">
        <v>203</v>
      </c>
      <c r="E122" s="31" t="s">
        <v>115</v>
      </c>
      <c r="F122" s="62"/>
      <c r="G122" s="11">
        <f>G123</f>
        <v>8.6999999999999993</v>
      </c>
    </row>
    <row r="123" spans="1:8" ht="47.25" x14ac:dyDescent="0.25">
      <c r="A123" s="27" t="s">
        <v>58</v>
      </c>
      <c r="B123" s="32" t="s">
        <v>195</v>
      </c>
      <c r="C123" s="32" t="s">
        <v>41</v>
      </c>
      <c r="D123" s="32" t="s">
        <v>203</v>
      </c>
      <c r="E123" s="31" t="s">
        <v>115</v>
      </c>
      <c r="F123" s="62">
        <v>200</v>
      </c>
      <c r="G123" s="11">
        <v>8.6999999999999993</v>
      </c>
    </row>
    <row r="124" spans="1:8" s="59" customFormat="1" ht="31.5" x14ac:dyDescent="0.25">
      <c r="A124" s="56" t="s">
        <v>204</v>
      </c>
      <c r="B124" s="65" t="s">
        <v>195</v>
      </c>
      <c r="C124" s="65" t="s">
        <v>42</v>
      </c>
      <c r="D124" s="65"/>
      <c r="E124" s="57"/>
      <c r="F124" s="66"/>
      <c r="G124" s="67">
        <f>G131+G125</f>
        <v>4789.3999999999996</v>
      </c>
    </row>
    <row r="125" spans="1:8" ht="15.6" customHeight="1" x14ac:dyDescent="0.25">
      <c r="A125" s="27" t="s">
        <v>233</v>
      </c>
      <c r="B125" s="27">
        <v>992</v>
      </c>
      <c r="C125" s="31" t="s">
        <v>42</v>
      </c>
      <c r="D125" s="31" t="s">
        <v>39</v>
      </c>
      <c r="E125" s="31"/>
      <c r="F125" s="31"/>
      <c r="G125" s="60">
        <f>G126</f>
        <v>300</v>
      </c>
    </row>
    <row r="126" spans="1:8" ht="81.75" customHeight="1" x14ac:dyDescent="0.25">
      <c r="A126" s="34" t="s">
        <v>106</v>
      </c>
      <c r="B126" s="32" t="s">
        <v>195</v>
      </c>
      <c r="C126" s="32" t="s">
        <v>42</v>
      </c>
      <c r="D126" s="32" t="s">
        <v>39</v>
      </c>
      <c r="E126" s="43" t="s">
        <v>99</v>
      </c>
      <c r="F126" s="62"/>
      <c r="G126" s="11">
        <f>G127</f>
        <v>300</v>
      </c>
    </row>
    <row r="127" spans="1:8" ht="47.25" x14ac:dyDescent="0.25">
      <c r="A127" s="44" t="s">
        <v>110</v>
      </c>
      <c r="B127" s="32" t="s">
        <v>195</v>
      </c>
      <c r="C127" s="32" t="s">
        <v>42</v>
      </c>
      <c r="D127" s="32" t="s">
        <v>39</v>
      </c>
      <c r="E127" s="31" t="s">
        <v>105</v>
      </c>
      <c r="F127" s="62"/>
      <c r="G127" s="11">
        <f>G128</f>
        <v>300</v>
      </c>
    </row>
    <row r="128" spans="1:8" ht="47.25" x14ac:dyDescent="0.25">
      <c r="A128" s="27" t="s">
        <v>111</v>
      </c>
      <c r="B128" s="32" t="s">
        <v>195</v>
      </c>
      <c r="C128" s="32" t="s">
        <v>42</v>
      </c>
      <c r="D128" s="32" t="s">
        <v>39</v>
      </c>
      <c r="E128" s="31" t="s">
        <v>112</v>
      </c>
      <c r="F128" s="62"/>
      <c r="G128" s="11">
        <f>G129+G130</f>
        <v>300</v>
      </c>
    </row>
    <row r="129" spans="1:7" ht="47.25" x14ac:dyDescent="0.25">
      <c r="A129" s="27" t="s">
        <v>58</v>
      </c>
      <c r="B129" s="32" t="s">
        <v>195</v>
      </c>
      <c r="C129" s="32" t="s">
        <v>42</v>
      </c>
      <c r="D129" s="32" t="s">
        <v>39</v>
      </c>
      <c r="E129" s="31" t="s">
        <v>112</v>
      </c>
      <c r="F129" s="62">
        <v>200</v>
      </c>
      <c r="G129" s="11">
        <v>50</v>
      </c>
    </row>
    <row r="130" spans="1:7" ht="15.75" customHeight="1" x14ac:dyDescent="0.25">
      <c r="A130" s="27" t="s">
        <v>56</v>
      </c>
      <c r="B130" s="32" t="s">
        <v>195</v>
      </c>
      <c r="C130" s="32" t="s">
        <v>42</v>
      </c>
      <c r="D130" s="32" t="s">
        <v>39</v>
      </c>
      <c r="E130" s="31" t="s">
        <v>112</v>
      </c>
      <c r="F130" s="62">
        <v>800</v>
      </c>
      <c r="G130" s="11">
        <v>250</v>
      </c>
    </row>
    <row r="131" spans="1:7" x14ac:dyDescent="0.25">
      <c r="A131" s="27" t="s">
        <v>30</v>
      </c>
      <c r="B131" s="32" t="s">
        <v>195</v>
      </c>
      <c r="C131" s="32" t="s">
        <v>42</v>
      </c>
      <c r="D131" s="32" t="s">
        <v>40</v>
      </c>
      <c r="E131" s="31"/>
      <c r="F131" s="62"/>
      <c r="G131" s="11">
        <f>G132+G136+G150</f>
        <v>4489.3999999999996</v>
      </c>
    </row>
    <row r="132" spans="1:7" ht="94.5" x14ac:dyDescent="0.25">
      <c r="A132" s="29" t="s">
        <v>59</v>
      </c>
      <c r="B132" s="32" t="s">
        <v>195</v>
      </c>
      <c r="C132" s="32" t="s">
        <v>42</v>
      </c>
      <c r="D132" s="32" t="s">
        <v>40</v>
      </c>
      <c r="E132" s="31" t="s">
        <v>60</v>
      </c>
      <c r="F132" s="62"/>
      <c r="G132" s="11">
        <f>G133</f>
        <v>717.2</v>
      </c>
    </row>
    <row r="133" spans="1:7" x14ac:dyDescent="0.25">
      <c r="A133" s="27" t="s">
        <v>75</v>
      </c>
      <c r="B133" s="32" t="s">
        <v>195</v>
      </c>
      <c r="C133" s="32" t="s">
        <v>42</v>
      </c>
      <c r="D133" s="32" t="s">
        <v>40</v>
      </c>
      <c r="E133" s="31" t="s">
        <v>63</v>
      </c>
      <c r="F133" s="62"/>
      <c r="G133" s="11">
        <f>G134</f>
        <v>717.2</v>
      </c>
    </row>
    <row r="134" spans="1:7" ht="47.25" x14ac:dyDescent="0.25">
      <c r="A134" s="27" t="s">
        <v>78</v>
      </c>
      <c r="B134" s="32" t="s">
        <v>195</v>
      </c>
      <c r="C134" s="32" t="s">
        <v>42</v>
      </c>
      <c r="D134" s="32" t="s">
        <v>40</v>
      </c>
      <c r="E134" s="31" t="s">
        <v>80</v>
      </c>
      <c r="F134" s="62"/>
      <c r="G134" s="11">
        <f>G135</f>
        <v>717.2</v>
      </c>
    </row>
    <row r="135" spans="1:7" ht="47.25" x14ac:dyDescent="0.25">
      <c r="A135" s="27" t="s">
        <v>58</v>
      </c>
      <c r="B135" s="32" t="s">
        <v>195</v>
      </c>
      <c r="C135" s="32" t="s">
        <v>42</v>
      </c>
      <c r="D135" s="32" t="s">
        <v>40</v>
      </c>
      <c r="E135" s="31" t="s">
        <v>80</v>
      </c>
      <c r="F135" s="62">
        <v>200</v>
      </c>
      <c r="G135" s="11">
        <f>676+41.2</f>
        <v>717.2</v>
      </c>
    </row>
    <row r="136" spans="1:7" ht="81.75" customHeight="1" x14ac:dyDescent="0.25">
      <c r="A136" s="34" t="s">
        <v>106</v>
      </c>
      <c r="B136" s="32" t="s">
        <v>195</v>
      </c>
      <c r="C136" s="32" t="s">
        <v>42</v>
      </c>
      <c r="D136" s="32" t="s">
        <v>40</v>
      </c>
      <c r="E136" s="43" t="s">
        <v>99</v>
      </c>
      <c r="F136" s="62"/>
      <c r="G136" s="11">
        <f>G137+G140</f>
        <v>3722.2</v>
      </c>
    </row>
    <row r="137" spans="1:7" ht="47.25" x14ac:dyDescent="0.25">
      <c r="A137" s="44" t="s">
        <v>110</v>
      </c>
      <c r="B137" s="32" t="s">
        <v>195</v>
      </c>
      <c r="C137" s="32" t="s">
        <v>42</v>
      </c>
      <c r="D137" s="32" t="s">
        <v>40</v>
      </c>
      <c r="E137" s="31" t="s">
        <v>105</v>
      </c>
      <c r="F137" s="62"/>
      <c r="G137" s="11">
        <f>G138</f>
        <v>819.5</v>
      </c>
    </row>
    <row r="138" spans="1:7" ht="47.25" x14ac:dyDescent="0.25">
      <c r="A138" s="27" t="s">
        <v>111</v>
      </c>
      <c r="B138" s="32" t="s">
        <v>195</v>
      </c>
      <c r="C138" s="32" t="s">
        <v>42</v>
      </c>
      <c r="D138" s="32" t="s">
        <v>40</v>
      </c>
      <c r="E138" s="31" t="s">
        <v>112</v>
      </c>
      <c r="F138" s="62"/>
      <c r="G138" s="11">
        <f>G139</f>
        <v>819.5</v>
      </c>
    </row>
    <row r="139" spans="1:7" ht="47.25" x14ac:dyDescent="0.25">
      <c r="A139" s="27" t="s">
        <v>58</v>
      </c>
      <c r="B139" s="32" t="s">
        <v>195</v>
      </c>
      <c r="C139" s="32" t="s">
        <v>42</v>
      </c>
      <c r="D139" s="32" t="s">
        <v>40</v>
      </c>
      <c r="E139" s="31" t="s">
        <v>112</v>
      </c>
      <c r="F139" s="62">
        <v>200</v>
      </c>
      <c r="G139" s="11">
        <f>832.2-12.7</f>
        <v>819.5</v>
      </c>
    </row>
    <row r="140" spans="1:7" ht="31.5" x14ac:dyDescent="0.25">
      <c r="A140" s="27" t="s">
        <v>118</v>
      </c>
      <c r="B140" s="32" t="s">
        <v>195</v>
      </c>
      <c r="C140" s="32" t="s">
        <v>42</v>
      </c>
      <c r="D140" s="32" t="s">
        <v>40</v>
      </c>
      <c r="E140" s="31" t="s">
        <v>117</v>
      </c>
      <c r="F140" s="62"/>
      <c r="G140" s="11">
        <f>G141+G143+G145+G147</f>
        <v>2902.7</v>
      </c>
    </row>
    <row r="141" spans="1:7" x14ac:dyDescent="0.25">
      <c r="A141" s="27" t="s">
        <v>122</v>
      </c>
      <c r="B141" s="32" t="s">
        <v>195</v>
      </c>
      <c r="C141" s="32" t="s">
        <v>42</v>
      </c>
      <c r="D141" s="32" t="s">
        <v>40</v>
      </c>
      <c r="E141" s="31" t="s">
        <v>119</v>
      </c>
      <c r="F141" s="62"/>
      <c r="G141" s="11">
        <f>G142</f>
        <v>984.7</v>
      </c>
    </row>
    <row r="142" spans="1:7" ht="47.25" x14ac:dyDescent="0.25">
      <c r="A142" s="27" t="s">
        <v>58</v>
      </c>
      <c r="B142" s="32" t="s">
        <v>195</v>
      </c>
      <c r="C142" s="32" t="s">
        <v>42</v>
      </c>
      <c r="D142" s="32" t="s">
        <v>40</v>
      </c>
      <c r="E142" s="31" t="s">
        <v>119</v>
      </c>
      <c r="F142" s="62">
        <v>200</v>
      </c>
      <c r="G142" s="11">
        <f>844.7+140</f>
        <v>984.7</v>
      </c>
    </row>
    <row r="143" spans="1:7" ht="47.25" x14ac:dyDescent="0.25">
      <c r="A143" s="27" t="s">
        <v>123</v>
      </c>
      <c r="B143" s="32" t="s">
        <v>195</v>
      </c>
      <c r="C143" s="32" t="s">
        <v>42</v>
      </c>
      <c r="D143" s="32" t="s">
        <v>40</v>
      </c>
      <c r="E143" s="31" t="s">
        <v>120</v>
      </c>
      <c r="F143" s="62"/>
      <c r="G143" s="11">
        <f>G144</f>
        <v>187.1</v>
      </c>
    </row>
    <row r="144" spans="1:7" ht="47.25" x14ac:dyDescent="0.25">
      <c r="A144" s="27" t="s">
        <v>58</v>
      </c>
      <c r="B144" s="32" t="s">
        <v>195</v>
      </c>
      <c r="C144" s="32" t="s">
        <v>42</v>
      </c>
      <c r="D144" s="32" t="s">
        <v>40</v>
      </c>
      <c r="E144" s="31" t="s">
        <v>120</v>
      </c>
      <c r="F144" s="62">
        <v>200</v>
      </c>
      <c r="G144" s="11">
        <f>96.1+91</f>
        <v>187.1</v>
      </c>
    </row>
    <row r="145" spans="1:7" ht="47.25" x14ac:dyDescent="0.25">
      <c r="A145" s="27" t="s">
        <v>124</v>
      </c>
      <c r="B145" s="32" t="s">
        <v>195</v>
      </c>
      <c r="C145" s="32" t="s">
        <v>42</v>
      </c>
      <c r="D145" s="32" t="s">
        <v>40</v>
      </c>
      <c r="E145" s="31" t="s">
        <v>121</v>
      </c>
      <c r="F145" s="62"/>
      <c r="G145" s="11">
        <f>G146</f>
        <v>814.5</v>
      </c>
    </row>
    <row r="146" spans="1:7" ht="47.25" x14ac:dyDescent="0.25">
      <c r="A146" s="27" t="s">
        <v>58</v>
      </c>
      <c r="B146" s="32" t="s">
        <v>195</v>
      </c>
      <c r="C146" s="32" t="s">
        <v>42</v>
      </c>
      <c r="D146" s="32" t="s">
        <v>40</v>
      </c>
      <c r="E146" s="31" t="s">
        <v>121</v>
      </c>
      <c r="F146" s="62">
        <v>200</v>
      </c>
      <c r="G146" s="11">
        <f>790.9+23.6</f>
        <v>814.5</v>
      </c>
    </row>
    <row r="147" spans="1:7" ht="124.9" customHeight="1" x14ac:dyDescent="0.25">
      <c r="A147" s="27" t="s">
        <v>186</v>
      </c>
      <c r="B147" s="32" t="s">
        <v>195</v>
      </c>
      <c r="C147" s="32" t="s">
        <v>42</v>
      </c>
      <c r="D147" s="32" t="s">
        <v>40</v>
      </c>
      <c r="E147" s="31" t="s">
        <v>185</v>
      </c>
      <c r="F147" s="62"/>
      <c r="G147" s="11">
        <f>G148+G149</f>
        <v>916.40000000000009</v>
      </c>
    </row>
    <row r="148" spans="1:7" ht="126" x14ac:dyDescent="0.25">
      <c r="A148" s="27" t="s">
        <v>74</v>
      </c>
      <c r="B148" s="32" t="s">
        <v>195</v>
      </c>
      <c r="C148" s="32" t="s">
        <v>42</v>
      </c>
      <c r="D148" s="32" t="s">
        <v>40</v>
      </c>
      <c r="E148" s="31" t="s">
        <v>185</v>
      </c>
      <c r="F148" s="62">
        <v>100</v>
      </c>
      <c r="G148" s="11">
        <v>168.7</v>
      </c>
    </row>
    <row r="149" spans="1:7" ht="47.25" x14ac:dyDescent="0.25">
      <c r="A149" s="27" t="s">
        <v>58</v>
      </c>
      <c r="B149" s="32" t="s">
        <v>195</v>
      </c>
      <c r="C149" s="32" t="s">
        <v>42</v>
      </c>
      <c r="D149" s="32" t="s">
        <v>40</v>
      </c>
      <c r="E149" s="31" t="s">
        <v>185</v>
      </c>
      <c r="F149" s="62">
        <v>200</v>
      </c>
      <c r="G149" s="11">
        <f>742.1+5.6</f>
        <v>747.7</v>
      </c>
    </row>
    <row r="150" spans="1:7" s="50" customFormat="1" ht="78.75" x14ac:dyDescent="0.25">
      <c r="A150" s="27" t="s">
        <v>145</v>
      </c>
      <c r="B150" s="48" t="s">
        <v>195</v>
      </c>
      <c r="C150" s="48" t="s">
        <v>42</v>
      </c>
      <c r="D150" s="48" t="s">
        <v>40</v>
      </c>
      <c r="E150" s="31" t="s">
        <v>143</v>
      </c>
      <c r="F150" s="63"/>
      <c r="G150" s="49">
        <f>G154+G151</f>
        <v>50</v>
      </c>
    </row>
    <row r="151" spans="1:7" ht="31.5" x14ac:dyDescent="0.25">
      <c r="A151" s="27" t="s">
        <v>316</v>
      </c>
      <c r="B151" s="32" t="s">
        <v>195</v>
      </c>
      <c r="C151" s="32" t="s">
        <v>42</v>
      </c>
      <c r="D151" s="32" t="s">
        <v>40</v>
      </c>
      <c r="E151" s="31" t="s">
        <v>317</v>
      </c>
      <c r="F151" s="62"/>
      <c r="G151" s="11">
        <f>G152</f>
        <v>23</v>
      </c>
    </row>
    <row r="152" spans="1:7" ht="31.5" x14ac:dyDescent="0.25">
      <c r="A152" s="27" t="s">
        <v>313</v>
      </c>
      <c r="B152" s="32" t="s">
        <v>195</v>
      </c>
      <c r="C152" s="32" t="s">
        <v>42</v>
      </c>
      <c r="D152" s="32" t="s">
        <v>40</v>
      </c>
      <c r="E152" s="31" t="s">
        <v>312</v>
      </c>
      <c r="F152" s="62"/>
      <c r="G152" s="11">
        <f>G153</f>
        <v>23</v>
      </c>
    </row>
    <row r="153" spans="1:7" ht="47.25" x14ac:dyDescent="0.25">
      <c r="A153" s="27" t="s">
        <v>58</v>
      </c>
      <c r="B153" s="32" t="s">
        <v>195</v>
      </c>
      <c r="C153" s="32" t="s">
        <v>42</v>
      </c>
      <c r="D153" s="32" t="s">
        <v>40</v>
      </c>
      <c r="E153" s="31" t="s">
        <v>312</v>
      </c>
      <c r="F153" s="62">
        <v>200</v>
      </c>
      <c r="G153" s="11">
        <v>23</v>
      </c>
    </row>
    <row r="154" spans="1:7" ht="31.5" x14ac:dyDescent="0.25">
      <c r="A154" s="27" t="s">
        <v>146</v>
      </c>
      <c r="B154" s="32" t="s">
        <v>195</v>
      </c>
      <c r="C154" s="32" t="s">
        <v>42</v>
      </c>
      <c r="D154" s="32" t="s">
        <v>40</v>
      </c>
      <c r="E154" s="31" t="s">
        <v>144</v>
      </c>
      <c r="F154" s="62"/>
      <c r="G154" s="11">
        <f>G155</f>
        <v>27</v>
      </c>
    </row>
    <row r="155" spans="1:7" ht="47.25" x14ac:dyDescent="0.25">
      <c r="A155" s="27" t="s">
        <v>189</v>
      </c>
      <c r="B155" s="32" t="s">
        <v>195</v>
      </c>
      <c r="C155" s="32" t="s">
        <v>42</v>
      </c>
      <c r="D155" s="32" t="s">
        <v>40</v>
      </c>
      <c r="E155" s="31" t="s">
        <v>147</v>
      </c>
      <c r="F155" s="62"/>
      <c r="G155" s="11">
        <f>G156</f>
        <v>27</v>
      </c>
    </row>
    <row r="156" spans="1:7" ht="47.25" x14ac:dyDescent="0.25">
      <c r="A156" s="27" t="s">
        <v>58</v>
      </c>
      <c r="B156" s="32" t="s">
        <v>195</v>
      </c>
      <c r="C156" s="32" t="s">
        <v>42</v>
      </c>
      <c r="D156" s="32" t="s">
        <v>40</v>
      </c>
      <c r="E156" s="31" t="s">
        <v>147</v>
      </c>
      <c r="F156" s="62">
        <v>200</v>
      </c>
      <c r="G156" s="11">
        <f>50-23</f>
        <v>27</v>
      </c>
    </row>
    <row r="157" spans="1:7" s="59" customFormat="1" x14ac:dyDescent="0.25">
      <c r="A157" s="56" t="s">
        <v>205</v>
      </c>
      <c r="B157" s="65" t="s">
        <v>195</v>
      </c>
      <c r="C157" s="65" t="s">
        <v>43</v>
      </c>
      <c r="D157" s="65"/>
      <c r="E157" s="57"/>
      <c r="F157" s="66"/>
      <c r="G157" s="67">
        <f>G158</f>
        <v>57.8</v>
      </c>
    </row>
    <row r="158" spans="1:7" x14ac:dyDescent="0.25">
      <c r="A158" s="27" t="s">
        <v>31</v>
      </c>
      <c r="B158" s="32" t="s">
        <v>195</v>
      </c>
      <c r="C158" s="32" t="s">
        <v>43</v>
      </c>
      <c r="D158" s="32" t="s">
        <v>43</v>
      </c>
      <c r="E158" s="31"/>
      <c r="F158" s="62"/>
      <c r="G158" s="11">
        <f>G159</f>
        <v>57.8</v>
      </c>
    </row>
    <row r="159" spans="1:7" s="50" customFormat="1" ht="63" x14ac:dyDescent="0.25">
      <c r="A159" s="27" t="s">
        <v>132</v>
      </c>
      <c r="B159" s="32" t="s">
        <v>195</v>
      </c>
      <c r="C159" s="32" t="s">
        <v>43</v>
      </c>
      <c r="D159" s="32" t="s">
        <v>43</v>
      </c>
      <c r="E159" s="31" t="s">
        <v>125</v>
      </c>
      <c r="F159" s="63"/>
      <c r="G159" s="49">
        <f>G161+G163</f>
        <v>57.8</v>
      </c>
    </row>
    <row r="160" spans="1:7" s="50" customFormat="1" ht="47.25" x14ac:dyDescent="0.25">
      <c r="A160" s="27" t="s">
        <v>134</v>
      </c>
      <c r="B160" s="32" t="s">
        <v>195</v>
      </c>
      <c r="C160" s="32" t="s">
        <v>43</v>
      </c>
      <c r="D160" s="32" t="s">
        <v>43</v>
      </c>
      <c r="E160" s="31" t="s">
        <v>128</v>
      </c>
      <c r="F160" s="63"/>
      <c r="G160" s="49">
        <f>G161</f>
        <v>15</v>
      </c>
    </row>
    <row r="161" spans="1:7" ht="47.25" x14ac:dyDescent="0.25">
      <c r="A161" s="27" t="s">
        <v>135</v>
      </c>
      <c r="B161" s="32" t="s">
        <v>195</v>
      </c>
      <c r="C161" s="32" t="s">
        <v>43</v>
      </c>
      <c r="D161" s="32" t="s">
        <v>43</v>
      </c>
      <c r="E161" s="31" t="s">
        <v>136</v>
      </c>
      <c r="F161" s="62"/>
      <c r="G161" s="11">
        <f>G162</f>
        <v>15</v>
      </c>
    </row>
    <row r="162" spans="1:7" ht="47.25" x14ac:dyDescent="0.25">
      <c r="A162" s="27" t="s">
        <v>58</v>
      </c>
      <c r="B162" s="32" t="s">
        <v>195</v>
      </c>
      <c r="C162" s="32" t="s">
        <v>43</v>
      </c>
      <c r="D162" s="32" t="s">
        <v>43</v>
      </c>
      <c r="E162" s="31" t="s">
        <v>136</v>
      </c>
      <c r="F162" s="62">
        <v>200</v>
      </c>
      <c r="G162" s="11">
        <v>15</v>
      </c>
    </row>
    <row r="163" spans="1:7" ht="47.25" x14ac:dyDescent="0.25">
      <c r="A163" s="27" t="s">
        <v>141</v>
      </c>
      <c r="B163" s="32" t="s">
        <v>195</v>
      </c>
      <c r="C163" s="32" t="s">
        <v>43</v>
      </c>
      <c r="D163" s="32" t="s">
        <v>43</v>
      </c>
      <c r="E163" s="31" t="s">
        <v>130</v>
      </c>
      <c r="F163" s="62"/>
      <c r="G163" s="11">
        <f>G164</f>
        <v>42.8</v>
      </c>
    </row>
    <row r="164" spans="1:7" ht="47.25" x14ac:dyDescent="0.25">
      <c r="A164" s="27" t="s">
        <v>142</v>
      </c>
      <c r="B164" s="32" t="s">
        <v>195</v>
      </c>
      <c r="C164" s="32" t="s">
        <v>43</v>
      </c>
      <c r="D164" s="32" t="s">
        <v>43</v>
      </c>
      <c r="E164" s="31" t="s">
        <v>131</v>
      </c>
      <c r="F164" s="62"/>
      <c r="G164" s="11">
        <f>G165</f>
        <v>42.8</v>
      </c>
    </row>
    <row r="165" spans="1:7" ht="47.25" x14ac:dyDescent="0.25">
      <c r="A165" s="27" t="s">
        <v>58</v>
      </c>
      <c r="B165" s="32" t="s">
        <v>195</v>
      </c>
      <c r="C165" s="32" t="s">
        <v>43</v>
      </c>
      <c r="D165" s="32" t="s">
        <v>43</v>
      </c>
      <c r="E165" s="31" t="s">
        <v>131</v>
      </c>
      <c r="F165" s="62">
        <v>200</v>
      </c>
      <c r="G165" s="11">
        <f>125-82.2</f>
        <v>42.8</v>
      </c>
    </row>
    <row r="166" spans="1:7" s="59" customFormat="1" x14ac:dyDescent="0.25">
      <c r="A166" s="56" t="s">
        <v>206</v>
      </c>
      <c r="B166" s="65" t="s">
        <v>195</v>
      </c>
      <c r="C166" s="65" t="s">
        <v>44</v>
      </c>
      <c r="D166" s="65"/>
      <c r="E166" s="57"/>
      <c r="F166" s="66"/>
      <c r="G166" s="67">
        <f>G167</f>
        <v>9060.7999999999993</v>
      </c>
    </row>
    <row r="167" spans="1:7" x14ac:dyDescent="0.25">
      <c r="A167" s="27" t="s">
        <v>32</v>
      </c>
      <c r="B167" s="32" t="s">
        <v>195</v>
      </c>
      <c r="C167" s="32" t="s">
        <v>44</v>
      </c>
      <c r="D167" s="32" t="s">
        <v>38</v>
      </c>
      <c r="E167" s="31"/>
      <c r="F167" s="62"/>
      <c r="G167" s="11">
        <f>G168</f>
        <v>9060.7999999999993</v>
      </c>
    </row>
    <row r="168" spans="1:7" s="50" customFormat="1" ht="63" x14ac:dyDescent="0.25">
      <c r="A168" s="27" t="s">
        <v>132</v>
      </c>
      <c r="B168" s="32" t="s">
        <v>195</v>
      </c>
      <c r="C168" s="32" t="s">
        <v>44</v>
      </c>
      <c r="D168" s="32" t="s">
        <v>38</v>
      </c>
      <c r="E168" s="31" t="s">
        <v>125</v>
      </c>
      <c r="F168" s="63"/>
      <c r="G168" s="49">
        <f>G169+G174+G178</f>
        <v>9060.7999999999993</v>
      </c>
    </row>
    <row r="169" spans="1:7" ht="47.25" x14ac:dyDescent="0.25">
      <c r="A169" s="27" t="s">
        <v>133</v>
      </c>
      <c r="B169" s="32" t="s">
        <v>195</v>
      </c>
      <c r="C169" s="32" t="s">
        <v>44</v>
      </c>
      <c r="D169" s="32" t="s">
        <v>38</v>
      </c>
      <c r="E169" s="31" t="s">
        <v>126</v>
      </c>
      <c r="F169" s="62"/>
      <c r="G169" s="11">
        <f>G170</f>
        <v>6580.4</v>
      </c>
    </row>
    <row r="170" spans="1:7" ht="47.25" x14ac:dyDescent="0.25">
      <c r="A170" s="27" t="s">
        <v>72</v>
      </c>
      <c r="B170" s="32" t="s">
        <v>195</v>
      </c>
      <c r="C170" s="32" t="s">
        <v>44</v>
      </c>
      <c r="D170" s="32" t="s">
        <v>38</v>
      </c>
      <c r="E170" s="31" t="s">
        <v>127</v>
      </c>
      <c r="F170" s="62"/>
      <c r="G170" s="11">
        <f>G171+G172+G173</f>
        <v>6580.4</v>
      </c>
    </row>
    <row r="171" spans="1:7" ht="126" x14ac:dyDescent="0.25">
      <c r="A171" s="27" t="s">
        <v>74</v>
      </c>
      <c r="B171" s="32" t="s">
        <v>195</v>
      </c>
      <c r="C171" s="32" t="s">
        <v>44</v>
      </c>
      <c r="D171" s="32" t="s">
        <v>38</v>
      </c>
      <c r="E171" s="31" t="s">
        <v>127</v>
      </c>
      <c r="F171" s="62">
        <v>100</v>
      </c>
      <c r="G171" s="11">
        <v>4828.3999999999996</v>
      </c>
    </row>
    <row r="172" spans="1:7" ht="47.25" x14ac:dyDescent="0.25">
      <c r="A172" s="27" t="s">
        <v>58</v>
      </c>
      <c r="B172" s="32" t="s">
        <v>195</v>
      </c>
      <c r="C172" s="32" t="s">
        <v>44</v>
      </c>
      <c r="D172" s="32" t="s">
        <v>38</v>
      </c>
      <c r="E172" s="31" t="s">
        <v>127</v>
      </c>
      <c r="F172" s="62">
        <v>200</v>
      </c>
      <c r="G172" s="11">
        <f>1936.9-185</f>
        <v>1751.9</v>
      </c>
    </row>
    <row r="173" spans="1:7" ht="15.75" customHeight="1" x14ac:dyDescent="0.25">
      <c r="A173" s="27" t="s">
        <v>56</v>
      </c>
      <c r="B173" s="32" t="s">
        <v>195</v>
      </c>
      <c r="C173" s="32" t="s">
        <v>44</v>
      </c>
      <c r="D173" s="32" t="s">
        <v>38</v>
      </c>
      <c r="E173" s="31" t="s">
        <v>127</v>
      </c>
      <c r="F173" s="62">
        <v>800</v>
      </c>
      <c r="G173" s="11">
        <v>0.1</v>
      </c>
    </row>
    <row r="174" spans="1:7" ht="47.25" x14ac:dyDescent="0.25">
      <c r="A174" s="27" t="s">
        <v>139</v>
      </c>
      <c r="B174" s="32" t="s">
        <v>195</v>
      </c>
      <c r="C174" s="32" t="s">
        <v>44</v>
      </c>
      <c r="D174" s="32" t="s">
        <v>38</v>
      </c>
      <c r="E174" s="31" t="s">
        <v>129</v>
      </c>
      <c r="F174" s="62"/>
      <c r="G174" s="11">
        <f>G175</f>
        <v>2130.1999999999998</v>
      </c>
    </row>
    <row r="175" spans="1:7" ht="47.25" x14ac:dyDescent="0.25">
      <c r="A175" s="29" t="s">
        <v>72</v>
      </c>
      <c r="B175" s="32" t="s">
        <v>195</v>
      </c>
      <c r="C175" s="32" t="s">
        <v>44</v>
      </c>
      <c r="D175" s="32" t="s">
        <v>38</v>
      </c>
      <c r="E175" s="31" t="s">
        <v>140</v>
      </c>
      <c r="F175" s="62"/>
      <c r="G175" s="11">
        <f>G176+G177</f>
        <v>2130.1999999999998</v>
      </c>
    </row>
    <row r="176" spans="1:7" ht="126" x14ac:dyDescent="0.25">
      <c r="A176" s="27" t="s">
        <v>74</v>
      </c>
      <c r="B176" s="32" t="s">
        <v>195</v>
      </c>
      <c r="C176" s="32" t="s">
        <v>44</v>
      </c>
      <c r="D176" s="32" t="s">
        <v>38</v>
      </c>
      <c r="E176" s="31" t="s">
        <v>140</v>
      </c>
      <c r="F176" s="62">
        <v>100</v>
      </c>
      <c r="G176" s="11">
        <v>714.1</v>
      </c>
    </row>
    <row r="177" spans="1:7" ht="47.25" x14ac:dyDescent="0.25">
      <c r="A177" s="27" t="s">
        <v>58</v>
      </c>
      <c r="B177" s="32" t="s">
        <v>195</v>
      </c>
      <c r="C177" s="32" t="s">
        <v>44</v>
      </c>
      <c r="D177" s="32" t="s">
        <v>38</v>
      </c>
      <c r="E177" s="31" t="s">
        <v>140</v>
      </c>
      <c r="F177" s="62">
        <v>200</v>
      </c>
      <c r="G177" s="11">
        <f>731.1+685</f>
        <v>1416.1</v>
      </c>
    </row>
    <row r="178" spans="1:7" ht="47.25" x14ac:dyDescent="0.25">
      <c r="A178" s="27" t="s">
        <v>141</v>
      </c>
      <c r="B178" s="32" t="s">
        <v>195</v>
      </c>
      <c r="C178" s="32" t="s">
        <v>44</v>
      </c>
      <c r="D178" s="32" t="s">
        <v>38</v>
      </c>
      <c r="E178" s="31" t="s">
        <v>130</v>
      </c>
      <c r="F178" s="62"/>
      <c r="G178" s="11">
        <f>G179</f>
        <v>350.2</v>
      </c>
    </row>
    <row r="179" spans="1:7" ht="47.25" x14ac:dyDescent="0.25">
      <c r="A179" s="27" t="s">
        <v>142</v>
      </c>
      <c r="B179" s="32" t="s">
        <v>195</v>
      </c>
      <c r="C179" s="32" t="s">
        <v>44</v>
      </c>
      <c r="D179" s="32" t="s">
        <v>38</v>
      </c>
      <c r="E179" s="31" t="s">
        <v>131</v>
      </c>
      <c r="F179" s="62"/>
      <c r="G179" s="11">
        <f>G180</f>
        <v>350.2</v>
      </c>
    </row>
    <row r="180" spans="1:7" ht="47.25" x14ac:dyDescent="0.25">
      <c r="A180" s="27" t="s">
        <v>58</v>
      </c>
      <c r="B180" s="32" t="s">
        <v>195</v>
      </c>
      <c r="C180" s="32" t="s">
        <v>44</v>
      </c>
      <c r="D180" s="32" t="s">
        <v>38</v>
      </c>
      <c r="E180" s="31" t="s">
        <v>131</v>
      </c>
      <c r="F180" s="62">
        <v>200</v>
      </c>
      <c r="G180" s="11">
        <f>545.5-195.3</f>
        <v>350.2</v>
      </c>
    </row>
    <row r="181" spans="1:7" s="59" customFormat="1" x14ac:dyDescent="0.25">
      <c r="A181" s="56" t="s">
        <v>207</v>
      </c>
      <c r="B181" s="65" t="s">
        <v>195</v>
      </c>
      <c r="C181" s="65" t="s">
        <v>45</v>
      </c>
      <c r="D181" s="65"/>
      <c r="E181" s="57"/>
      <c r="F181" s="66"/>
      <c r="G181" s="67">
        <f>G182+G194</f>
        <v>6097.1</v>
      </c>
    </row>
    <row r="182" spans="1:7" x14ac:dyDescent="0.25">
      <c r="A182" s="27" t="s">
        <v>33</v>
      </c>
      <c r="B182" s="32" t="s">
        <v>195</v>
      </c>
      <c r="C182" s="32" t="s">
        <v>45</v>
      </c>
      <c r="D182" s="32" t="s">
        <v>38</v>
      </c>
      <c r="E182" s="31"/>
      <c r="F182" s="62"/>
      <c r="G182" s="11">
        <f>G183+G187</f>
        <v>149.1</v>
      </c>
    </row>
    <row r="183" spans="1:7" ht="81.75" customHeight="1" x14ac:dyDescent="0.25">
      <c r="A183" s="34" t="s">
        <v>106</v>
      </c>
      <c r="B183" s="32" t="s">
        <v>195</v>
      </c>
      <c r="C183" s="32" t="s">
        <v>45</v>
      </c>
      <c r="D183" s="32" t="s">
        <v>38</v>
      </c>
      <c r="E183" s="43" t="s">
        <v>99</v>
      </c>
      <c r="F183" s="62"/>
      <c r="G183" s="11">
        <f>G184</f>
        <v>30</v>
      </c>
    </row>
    <row r="184" spans="1:7" ht="47.25" x14ac:dyDescent="0.25">
      <c r="A184" s="44" t="s">
        <v>110</v>
      </c>
      <c r="B184" s="32" t="s">
        <v>195</v>
      </c>
      <c r="C184" s="32" t="s">
        <v>45</v>
      </c>
      <c r="D184" s="32" t="s">
        <v>38</v>
      </c>
      <c r="E184" s="31" t="s">
        <v>105</v>
      </c>
      <c r="F184" s="62"/>
      <c r="G184" s="11">
        <f>G185</f>
        <v>30</v>
      </c>
    </row>
    <row r="185" spans="1:7" ht="49.5" customHeight="1" x14ac:dyDescent="0.25">
      <c r="A185" s="27" t="s">
        <v>111</v>
      </c>
      <c r="B185" s="32" t="s">
        <v>195</v>
      </c>
      <c r="C185" s="32" t="s">
        <v>45</v>
      </c>
      <c r="D185" s="32" t="s">
        <v>38</v>
      </c>
      <c r="E185" s="31" t="s">
        <v>112</v>
      </c>
      <c r="F185" s="62"/>
      <c r="G185" s="11">
        <f>G186</f>
        <v>30</v>
      </c>
    </row>
    <row r="186" spans="1:7" ht="49.5" customHeight="1" x14ac:dyDescent="0.25">
      <c r="A186" s="44" t="s">
        <v>58</v>
      </c>
      <c r="B186" s="32" t="s">
        <v>195</v>
      </c>
      <c r="C186" s="32" t="s">
        <v>45</v>
      </c>
      <c r="D186" s="32" t="s">
        <v>38</v>
      </c>
      <c r="E186" s="31" t="s">
        <v>112</v>
      </c>
      <c r="F186" s="62">
        <v>200</v>
      </c>
      <c r="G186" s="11">
        <v>30</v>
      </c>
    </row>
    <row r="187" spans="1:7" ht="63" x14ac:dyDescent="0.25">
      <c r="A187" s="27" t="s">
        <v>132</v>
      </c>
      <c r="B187" s="32" t="s">
        <v>195</v>
      </c>
      <c r="C187" s="32" t="s">
        <v>45</v>
      </c>
      <c r="D187" s="32" t="s">
        <v>38</v>
      </c>
      <c r="E187" s="31" t="s">
        <v>125</v>
      </c>
      <c r="F187" s="62"/>
      <c r="G187" s="11">
        <f>G189+G191</f>
        <v>119.1</v>
      </c>
    </row>
    <row r="188" spans="1:7" ht="47.25" x14ac:dyDescent="0.25">
      <c r="A188" s="27" t="s">
        <v>134</v>
      </c>
      <c r="B188" s="32" t="s">
        <v>195</v>
      </c>
      <c r="C188" s="32" t="s">
        <v>45</v>
      </c>
      <c r="D188" s="32" t="s">
        <v>38</v>
      </c>
      <c r="E188" s="31" t="s">
        <v>128</v>
      </c>
      <c r="F188" s="62"/>
      <c r="G188" s="11">
        <f>G189</f>
        <v>19.099999999999994</v>
      </c>
    </row>
    <row r="189" spans="1:7" ht="47.25" x14ac:dyDescent="0.25">
      <c r="A189" s="27" t="s">
        <v>135</v>
      </c>
      <c r="B189" s="32" t="s">
        <v>195</v>
      </c>
      <c r="C189" s="32" t="s">
        <v>45</v>
      </c>
      <c r="D189" s="32" t="s">
        <v>38</v>
      </c>
      <c r="E189" s="31" t="s">
        <v>136</v>
      </c>
      <c r="F189" s="62"/>
      <c r="G189" s="11">
        <f>G190</f>
        <v>19.099999999999994</v>
      </c>
    </row>
    <row r="190" spans="1:7" ht="47.25" x14ac:dyDescent="0.25">
      <c r="A190" s="27" t="s">
        <v>58</v>
      </c>
      <c r="B190" s="32" t="s">
        <v>195</v>
      </c>
      <c r="C190" s="32" t="s">
        <v>45</v>
      </c>
      <c r="D190" s="32" t="s">
        <v>38</v>
      </c>
      <c r="E190" s="31" t="s">
        <v>136</v>
      </c>
      <c r="F190" s="62">
        <v>200</v>
      </c>
      <c r="G190" s="11">
        <f>72.1-53</f>
        <v>19.099999999999994</v>
      </c>
    </row>
    <row r="191" spans="1:7" ht="47.25" x14ac:dyDescent="0.25">
      <c r="A191" s="27" t="s">
        <v>141</v>
      </c>
      <c r="B191" s="32" t="s">
        <v>195</v>
      </c>
      <c r="C191" s="32" t="s">
        <v>45</v>
      </c>
      <c r="D191" s="32" t="s">
        <v>38</v>
      </c>
      <c r="E191" s="31" t="s">
        <v>130</v>
      </c>
      <c r="F191" s="62"/>
      <c r="G191" s="11">
        <f>G192</f>
        <v>100</v>
      </c>
    </row>
    <row r="192" spans="1:7" ht="47.25" x14ac:dyDescent="0.25">
      <c r="A192" s="27" t="s">
        <v>142</v>
      </c>
      <c r="B192" s="32" t="s">
        <v>195</v>
      </c>
      <c r="C192" s="32" t="s">
        <v>45</v>
      </c>
      <c r="D192" s="32" t="s">
        <v>38</v>
      </c>
      <c r="E192" s="31" t="s">
        <v>131</v>
      </c>
      <c r="F192" s="62"/>
      <c r="G192" s="11">
        <f>G193</f>
        <v>100</v>
      </c>
    </row>
    <row r="193" spans="1:7" ht="47.25" x14ac:dyDescent="0.25">
      <c r="A193" s="27" t="s">
        <v>58</v>
      </c>
      <c r="B193" s="32" t="s">
        <v>195</v>
      </c>
      <c r="C193" s="32" t="s">
        <v>45</v>
      </c>
      <c r="D193" s="32" t="s">
        <v>38</v>
      </c>
      <c r="E193" s="31" t="s">
        <v>131</v>
      </c>
      <c r="F193" s="62">
        <v>200</v>
      </c>
      <c r="G193" s="11">
        <f>77+23</f>
        <v>100</v>
      </c>
    </row>
    <row r="194" spans="1:7" x14ac:dyDescent="0.25">
      <c r="A194" s="27" t="s">
        <v>225</v>
      </c>
      <c r="B194" s="32" t="s">
        <v>195</v>
      </c>
      <c r="C194" s="32" t="s">
        <v>45</v>
      </c>
      <c r="D194" s="32" t="s">
        <v>39</v>
      </c>
      <c r="E194" s="31"/>
      <c r="F194" s="62"/>
      <c r="G194" s="11">
        <f>G195</f>
        <v>5948</v>
      </c>
    </row>
    <row r="195" spans="1:7" ht="81.75" customHeight="1" x14ac:dyDescent="0.25">
      <c r="A195" s="34" t="s">
        <v>106</v>
      </c>
      <c r="B195" s="32" t="s">
        <v>195</v>
      </c>
      <c r="C195" s="32" t="s">
        <v>45</v>
      </c>
      <c r="D195" s="32" t="s">
        <v>39</v>
      </c>
      <c r="E195" s="43" t="s">
        <v>99</v>
      </c>
      <c r="F195" s="62"/>
      <c r="G195" s="11">
        <f>G196</f>
        <v>5948</v>
      </c>
    </row>
    <row r="196" spans="1:7" ht="47.25" x14ac:dyDescent="0.25">
      <c r="A196" s="44" t="s">
        <v>110</v>
      </c>
      <c r="B196" s="32" t="s">
        <v>195</v>
      </c>
      <c r="C196" s="32" t="s">
        <v>45</v>
      </c>
      <c r="D196" s="32" t="s">
        <v>39</v>
      </c>
      <c r="E196" s="31" t="s">
        <v>105</v>
      </c>
      <c r="F196" s="62"/>
      <c r="G196" s="11">
        <f>G199+G197</f>
        <v>5948</v>
      </c>
    </row>
    <row r="197" spans="1:7" ht="49.5" customHeight="1" x14ac:dyDescent="0.25">
      <c r="A197" s="27" t="s">
        <v>111</v>
      </c>
      <c r="B197" s="32" t="s">
        <v>195</v>
      </c>
      <c r="C197" s="32" t="s">
        <v>45</v>
      </c>
      <c r="D197" s="32" t="s">
        <v>39</v>
      </c>
      <c r="E197" s="31" t="s">
        <v>112</v>
      </c>
      <c r="F197" s="62"/>
      <c r="G197" s="11">
        <f>G198</f>
        <v>2789.2999999999997</v>
      </c>
    </row>
    <row r="198" spans="1:7" ht="49.5" customHeight="1" x14ac:dyDescent="0.25">
      <c r="A198" s="44" t="s">
        <v>223</v>
      </c>
      <c r="B198" s="32" t="s">
        <v>195</v>
      </c>
      <c r="C198" s="32" t="s">
        <v>45</v>
      </c>
      <c r="D198" s="32" t="s">
        <v>39</v>
      </c>
      <c r="E198" s="31" t="s">
        <v>112</v>
      </c>
      <c r="F198" s="62">
        <v>400</v>
      </c>
      <c r="G198" s="11">
        <f>2707.1+82.2</f>
        <v>2789.2999999999997</v>
      </c>
    </row>
    <row r="199" spans="1:7" ht="49.5" customHeight="1" x14ac:dyDescent="0.25">
      <c r="A199" s="44" t="s">
        <v>222</v>
      </c>
      <c r="B199" s="32" t="s">
        <v>195</v>
      </c>
      <c r="C199" s="32" t="s">
        <v>45</v>
      </c>
      <c r="D199" s="32" t="s">
        <v>39</v>
      </c>
      <c r="E199" s="31" t="s">
        <v>221</v>
      </c>
      <c r="F199" s="62"/>
      <c r="G199" s="11">
        <f>G200</f>
        <v>3158.7</v>
      </c>
    </row>
    <row r="200" spans="1:7" ht="47.25" x14ac:dyDescent="0.25">
      <c r="A200" s="44" t="s">
        <v>223</v>
      </c>
      <c r="B200" s="32" t="s">
        <v>195</v>
      </c>
      <c r="C200" s="32" t="s">
        <v>45</v>
      </c>
      <c r="D200" s="32" t="s">
        <v>39</v>
      </c>
      <c r="E200" s="31" t="s">
        <v>221</v>
      </c>
      <c r="F200" s="62">
        <v>400</v>
      </c>
      <c r="G200" s="11">
        <v>3158.7</v>
      </c>
    </row>
    <row r="203" spans="1:7" ht="63" x14ac:dyDescent="0.25">
      <c r="A203" s="4" t="s">
        <v>3</v>
      </c>
      <c r="B203" s="4"/>
      <c r="F203" s="100" t="s">
        <v>4</v>
      </c>
      <c r="G203" s="100"/>
    </row>
  </sheetData>
  <mergeCells count="15">
    <mergeCell ref="D1:G1"/>
    <mergeCell ref="D2:G2"/>
    <mergeCell ref="D3:G3"/>
    <mergeCell ref="D4:G4"/>
    <mergeCell ref="D5:G5"/>
    <mergeCell ref="F203:G203"/>
    <mergeCell ref="A14:A15"/>
    <mergeCell ref="B14:F14"/>
    <mergeCell ref="G14:G15"/>
    <mergeCell ref="D6:G6"/>
    <mergeCell ref="D7:G7"/>
    <mergeCell ref="D8:G8"/>
    <mergeCell ref="D9:G9"/>
    <mergeCell ref="D10:G10"/>
    <mergeCell ref="A12:G12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Normal="100" zoomScaleSheetLayoutView="100" workbookViewId="0">
      <selection activeCell="D5" sqref="D5"/>
    </sheetView>
  </sheetViews>
  <sheetFormatPr defaultRowHeight="15.75" x14ac:dyDescent="0.25"/>
  <cols>
    <col min="1" max="1" width="14.125" customWidth="1"/>
    <col min="2" max="2" width="20.375" customWidth="1"/>
    <col min="3" max="3" width="11.25" customWidth="1"/>
    <col min="4" max="4" width="24.75" customWidth="1"/>
    <col min="5" max="5" width="9.5" customWidth="1"/>
  </cols>
  <sheetData>
    <row r="1" spans="1:5" ht="18.75" x14ac:dyDescent="0.3">
      <c r="C1" s="83" t="s">
        <v>300</v>
      </c>
      <c r="D1" s="83"/>
      <c r="E1" s="83"/>
    </row>
    <row r="2" spans="1:5" ht="18.75" x14ac:dyDescent="0.3">
      <c r="C2" s="83" t="s">
        <v>0</v>
      </c>
      <c r="D2" s="83"/>
      <c r="E2" s="83"/>
    </row>
    <row r="3" spans="1:5" ht="18.75" x14ac:dyDescent="0.3">
      <c r="C3" s="83" t="s">
        <v>1</v>
      </c>
      <c r="D3" s="83"/>
      <c r="E3" s="83"/>
    </row>
    <row r="4" spans="1:5" ht="18.75" x14ac:dyDescent="0.3">
      <c r="C4" s="83" t="s">
        <v>2</v>
      </c>
      <c r="D4" s="83"/>
      <c r="E4" s="83"/>
    </row>
    <row r="5" spans="1:5" ht="18.75" x14ac:dyDescent="0.3">
      <c r="C5" s="83" t="s">
        <v>311</v>
      </c>
      <c r="D5" s="83"/>
      <c r="E5" s="83"/>
    </row>
    <row r="6" spans="1:5" ht="18.75" x14ac:dyDescent="0.3">
      <c r="C6" s="83" t="s">
        <v>272</v>
      </c>
      <c r="D6" s="83"/>
      <c r="E6" s="83"/>
    </row>
    <row r="7" spans="1:5" ht="18.75" x14ac:dyDescent="0.3">
      <c r="C7" s="83" t="s">
        <v>0</v>
      </c>
      <c r="D7" s="83"/>
      <c r="E7" s="83"/>
    </row>
    <row r="8" spans="1:5" ht="18.75" x14ac:dyDescent="0.3">
      <c r="C8" s="83" t="s">
        <v>1</v>
      </c>
      <c r="D8" s="83"/>
      <c r="E8" s="83"/>
    </row>
    <row r="9" spans="1:5" ht="18.75" x14ac:dyDescent="0.3">
      <c r="C9" s="83" t="s">
        <v>2</v>
      </c>
      <c r="D9" s="83"/>
      <c r="E9" s="83"/>
    </row>
    <row r="10" spans="1:5" ht="18.75" x14ac:dyDescent="0.3">
      <c r="C10" s="83" t="s">
        <v>228</v>
      </c>
      <c r="D10" s="83"/>
      <c r="E10" s="83"/>
    </row>
    <row r="11" spans="1:5" ht="18.75" x14ac:dyDescent="0.3">
      <c r="D11" s="82"/>
      <c r="E11" s="82"/>
    </row>
    <row r="12" spans="1:5" ht="34.9" customHeight="1" x14ac:dyDescent="0.3">
      <c r="A12" s="95" t="s">
        <v>273</v>
      </c>
      <c r="B12" s="95"/>
      <c r="C12" s="95"/>
      <c r="D12" s="95"/>
      <c r="E12" s="95"/>
    </row>
    <row r="14" spans="1:5" ht="33" customHeight="1" x14ac:dyDescent="0.25">
      <c r="A14" s="112" t="s">
        <v>274</v>
      </c>
      <c r="B14" s="112"/>
      <c r="C14" s="113" t="s">
        <v>275</v>
      </c>
      <c r="D14" s="114"/>
      <c r="E14" s="96" t="s">
        <v>276</v>
      </c>
    </row>
    <row r="15" spans="1:5" ht="31.5" x14ac:dyDescent="0.25">
      <c r="A15" s="84" t="s">
        <v>277</v>
      </c>
      <c r="B15" s="85" t="s">
        <v>278</v>
      </c>
      <c r="C15" s="115"/>
      <c r="D15" s="116"/>
      <c r="E15" s="96"/>
    </row>
    <row r="16" spans="1:5" x14ac:dyDescent="0.25">
      <c r="A16" s="81">
        <v>1</v>
      </c>
      <c r="B16" s="81">
        <v>2</v>
      </c>
      <c r="C16" s="117">
        <v>3</v>
      </c>
      <c r="D16" s="118"/>
      <c r="E16" s="81">
        <v>4</v>
      </c>
    </row>
    <row r="17" spans="1:5" s="88" customFormat="1" ht="49.5" customHeight="1" x14ac:dyDescent="0.25">
      <c r="A17" s="86"/>
      <c r="B17" s="86"/>
      <c r="C17" s="119" t="s">
        <v>279</v>
      </c>
      <c r="D17" s="120"/>
      <c r="E17" s="87">
        <f>E19</f>
        <v>4357.4000000000015</v>
      </c>
    </row>
    <row r="18" spans="1:5" s="88" customFormat="1" x14ac:dyDescent="0.25">
      <c r="A18" s="86"/>
      <c r="B18" s="86"/>
      <c r="C18" s="119" t="s">
        <v>280</v>
      </c>
      <c r="D18" s="120"/>
      <c r="E18" s="87"/>
    </row>
    <row r="19" spans="1:5" ht="30.75" customHeight="1" x14ac:dyDescent="0.25">
      <c r="A19" s="81">
        <v>992</v>
      </c>
      <c r="B19" s="89" t="s">
        <v>281</v>
      </c>
      <c r="C19" s="110" t="s">
        <v>282</v>
      </c>
      <c r="D19" s="111"/>
      <c r="E19" s="90">
        <f>E24-E20</f>
        <v>4357.4000000000015</v>
      </c>
    </row>
    <row r="20" spans="1:5" ht="25.15" customHeight="1" x14ac:dyDescent="0.25">
      <c r="A20" s="81">
        <v>992</v>
      </c>
      <c r="B20" s="89" t="s">
        <v>283</v>
      </c>
      <c r="C20" s="110" t="s">
        <v>284</v>
      </c>
      <c r="D20" s="111"/>
      <c r="E20" s="90">
        <f>E21</f>
        <v>62710.1</v>
      </c>
    </row>
    <row r="21" spans="1:5" ht="32.25" customHeight="1" x14ac:dyDescent="0.25">
      <c r="A21" s="81">
        <v>992</v>
      </c>
      <c r="B21" s="89" t="s">
        <v>285</v>
      </c>
      <c r="C21" s="110" t="s">
        <v>286</v>
      </c>
      <c r="D21" s="111"/>
      <c r="E21" s="90">
        <f>E22</f>
        <v>62710.1</v>
      </c>
    </row>
    <row r="22" spans="1:5" ht="32.25" customHeight="1" x14ac:dyDescent="0.25">
      <c r="A22" s="81">
        <v>992</v>
      </c>
      <c r="B22" s="89" t="s">
        <v>287</v>
      </c>
      <c r="C22" s="110" t="s">
        <v>288</v>
      </c>
      <c r="D22" s="111"/>
      <c r="E22" s="90">
        <f>E23</f>
        <v>62710.1</v>
      </c>
    </row>
    <row r="23" spans="1:5" ht="30.6" customHeight="1" x14ac:dyDescent="0.25">
      <c r="A23" s="81">
        <v>992</v>
      </c>
      <c r="B23" s="89" t="s">
        <v>289</v>
      </c>
      <c r="C23" s="110" t="s">
        <v>290</v>
      </c>
      <c r="D23" s="111"/>
      <c r="E23" s="90">
        <v>62710.1</v>
      </c>
    </row>
    <row r="24" spans="1:5" ht="21" customHeight="1" x14ac:dyDescent="0.25">
      <c r="A24" s="81">
        <v>992</v>
      </c>
      <c r="B24" s="89" t="s">
        <v>291</v>
      </c>
      <c r="C24" s="110" t="s">
        <v>292</v>
      </c>
      <c r="D24" s="111"/>
      <c r="E24" s="90">
        <f>E25</f>
        <v>67067.5</v>
      </c>
    </row>
    <row r="25" spans="1:5" ht="31.5" customHeight="1" x14ac:dyDescent="0.25">
      <c r="A25" s="81">
        <v>992</v>
      </c>
      <c r="B25" s="89" t="s">
        <v>293</v>
      </c>
      <c r="C25" s="110" t="s">
        <v>294</v>
      </c>
      <c r="D25" s="111"/>
      <c r="E25" s="90">
        <f>E26</f>
        <v>67067.5</v>
      </c>
    </row>
    <row r="26" spans="1:5" ht="31.5" customHeight="1" x14ac:dyDescent="0.25">
      <c r="A26" s="81">
        <v>992</v>
      </c>
      <c r="B26" s="89" t="s">
        <v>295</v>
      </c>
      <c r="C26" s="110" t="s">
        <v>296</v>
      </c>
      <c r="D26" s="111"/>
      <c r="E26" s="90">
        <f>E27</f>
        <v>67067.5</v>
      </c>
    </row>
    <row r="27" spans="1:5" ht="31.15" customHeight="1" x14ac:dyDescent="0.25">
      <c r="A27" s="81">
        <v>992</v>
      </c>
      <c r="B27" s="89" t="s">
        <v>297</v>
      </c>
      <c r="C27" s="110" t="s">
        <v>298</v>
      </c>
      <c r="D27" s="111"/>
      <c r="E27" s="90">
        <v>67067.5</v>
      </c>
    </row>
    <row r="29" spans="1:5" ht="44.45" customHeight="1" x14ac:dyDescent="0.25">
      <c r="A29" s="99" t="s">
        <v>299</v>
      </c>
      <c r="B29" s="99"/>
      <c r="C29" s="99"/>
      <c r="D29" s="100" t="s">
        <v>4</v>
      </c>
      <c r="E29" s="100"/>
    </row>
  </sheetData>
  <mergeCells count="18">
    <mergeCell ref="C24:D24"/>
    <mergeCell ref="C25:D25"/>
    <mergeCell ref="C26:D26"/>
    <mergeCell ref="C27:D27"/>
    <mergeCell ref="A29:C29"/>
    <mergeCell ref="D29:E29"/>
    <mergeCell ref="C23:D23"/>
    <mergeCell ref="A12:E12"/>
    <mergeCell ref="A14:B14"/>
    <mergeCell ref="C14:D15"/>
    <mergeCell ref="E14:E15"/>
    <mergeCell ref="C16:D16"/>
    <mergeCell ref="C17:D17"/>
    <mergeCell ref="C18:D18"/>
    <mergeCell ref="C19:D19"/>
    <mergeCell ref="C20:D20"/>
    <mergeCell ref="C21:D21"/>
    <mergeCell ref="C22:D22"/>
  </mergeCells>
  <pageMargins left="1.181102362204724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 3</vt:lpstr>
      <vt:lpstr>Прил 7</vt:lpstr>
      <vt:lpstr>Прил 9</vt:lpstr>
      <vt:lpstr>Прил 11</vt:lpstr>
      <vt:lpstr>Прил 13</vt:lpstr>
      <vt:lpstr>'Прил 11'!Область_печати</vt:lpstr>
      <vt:lpstr>'Прил 13'!Область_печати</vt:lpstr>
      <vt:lpstr>'Прил 3'!Область_печати</vt:lpstr>
      <vt:lpstr>'Прил 7'!Область_печати</vt:lpstr>
      <vt:lpstr>'Прил 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2021-09-29T09:00:06Z</cp:lastPrinted>
  <dcterms:created xsi:type="dcterms:W3CDTF">2020-11-05T05:33:34Z</dcterms:created>
  <dcterms:modified xsi:type="dcterms:W3CDTF">2021-09-29T10:55:25Z</dcterms:modified>
</cp:coreProperties>
</file>